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Zenseiren\Documents\Ｈ22専務研修会資料_政策企画委員会勉強会資料\"/>
    </mc:Choice>
  </mc:AlternateContent>
  <xr:revisionPtr revIDLastSave="0" documentId="13_ncr:1_{6C0FD9E5-5A7C-49B1-B2CB-3EC87087488F}" xr6:coauthVersionLast="47" xr6:coauthVersionMax="47" xr10:uidLastSave="{00000000-0000-0000-0000-000000000000}"/>
  <bookViews>
    <workbookView xWindow="-108" yWindow="-108" windowWidth="23256" windowHeight="13896" firstSheet="1" activeTab="3" xr2:uid="{1E9C20EF-D24B-4816-A0F2-0041B98D1636}"/>
  </bookViews>
  <sheets>
    <sheet name="回復済み_Sheet1" sheetId="3" state="veryHidden" r:id="rId1"/>
    <sheet name="はじめに (国交)" sheetId="19" r:id="rId2"/>
    <sheet name="入力表(国交)" sheetId="8" r:id="rId3"/>
    <sheet name="原価計算書（国交）" sheetId="1" r:id="rId4"/>
  </sheets>
  <definedNames>
    <definedName name="_xlnm.Print_Area" localSheetId="1">'はじめに (国交)'!$A$1:$X$63</definedName>
    <definedName name="_xlnm.Print_Area" localSheetId="3">'原価計算書（国交）'!$A$1:$AB$90</definedName>
    <definedName name="_xlnm.Print_Area" localSheetId="2">'入力表(国交)'!$A$1:$G$54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G83" i="1"/>
  <c r="E14" i="1" l="1"/>
  <c r="E7" i="1"/>
  <c r="G79" i="1"/>
  <c r="E42" i="1"/>
  <c r="D43" i="1"/>
  <c r="N42" i="1" l="1"/>
  <c r="H55" i="1"/>
  <c r="K42" i="1"/>
  <c r="H75" i="1" l="1"/>
  <c r="H74" i="1"/>
  <c r="H73" i="1"/>
  <c r="H72" i="1"/>
  <c r="H71" i="1"/>
  <c r="M15" i="1"/>
  <c r="M8" i="1"/>
  <c r="M20" i="1" l="1"/>
  <c r="P20" i="1"/>
  <c r="P13" i="1"/>
  <c r="G20" i="1"/>
  <c r="G13" i="1"/>
  <c r="M13" i="1"/>
  <c r="G76" i="1" l="1"/>
  <c r="S76" i="1" s="1"/>
  <c r="I58" i="1" l="1"/>
  <c r="D56" i="1"/>
  <c r="H42" i="1" l="1"/>
  <c r="S42" i="1" s="1"/>
  <c r="G63" i="1" l="1"/>
  <c r="G64" i="1"/>
  <c r="G65" i="1"/>
  <c r="G66" i="1"/>
  <c r="G67" i="1"/>
  <c r="G68" i="1"/>
  <c r="G62" i="1"/>
  <c r="D61" i="1"/>
  <c r="D60" i="1"/>
  <c r="D55" i="1"/>
  <c r="D69" i="1" s="1"/>
  <c r="D54" i="1"/>
  <c r="D52" i="1"/>
  <c r="D51" i="1"/>
  <c r="I48" i="1"/>
  <c r="G47" i="1"/>
  <c r="D45" i="1"/>
  <c r="H44" i="1"/>
  <c r="D39" i="8"/>
  <c r="D57" i="1" s="1"/>
  <c r="J20" i="1"/>
  <c r="J13" i="1"/>
  <c r="D13" i="1" l="1"/>
  <c r="O48" i="1" l="1"/>
  <c r="B48" i="1" s="1"/>
  <c r="B49" i="1"/>
  <c r="K75" i="1" l="1"/>
  <c r="K74" i="1"/>
  <c r="K73" i="1"/>
  <c r="K72" i="1"/>
  <c r="K71" i="1"/>
  <c r="H26" i="1"/>
  <c r="H33" i="1" s="1"/>
  <c r="H27" i="1"/>
  <c r="H34" i="1" s="1"/>
  <c r="H28" i="1"/>
  <c r="H35" i="1" s="1"/>
  <c r="H29" i="1"/>
  <c r="H36" i="1" s="1"/>
  <c r="H25" i="1"/>
  <c r="H32" i="1" s="1"/>
  <c r="H7" i="1"/>
  <c r="E8" i="1"/>
  <c r="S8" i="1" s="1"/>
  <c r="I43" i="1"/>
  <c r="B43" i="1" s="1"/>
  <c r="H15" i="1" l="1"/>
  <c r="S66" i="1"/>
  <c r="S68" i="1"/>
  <c r="S62" i="1"/>
  <c r="J56" i="1"/>
  <c r="B56" i="1" s="1"/>
  <c r="D20" i="1"/>
  <c r="V20" i="1" s="1"/>
  <c r="B20" i="1" s="1"/>
  <c r="V13" i="1"/>
  <c r="B13" i="1" s="1"/>
  <c r="H14" i="1"/>
  <c r="B76" i="1"/>
  <c r="M55" i="1"/>
  <c r="B55" i="1" s="1"/>
  <c r="S63" i="1"/>
  <c r="B63" i="1" s="1"/>
  <c r="M14" i="1" l="1"/>
  <c r="E16" i="1" s="1"/>
  <c r="J45" i="1" l="1"/>
  <c r="N44" i="1"/>
  <c r="H9" i="1" l="1"/>
  <c r="E15" i="1"/>
  <c r="S15" i="1" s="1"/>
  <c r="H16" i="1" l="1"/>
  <c r="M16" i="1" s="1"/>
  <c r="B15" i="1" s="1"/>
  <c r="B14" i="1" s="1"/>
  <c r="M7" i="1"/>
  <c r="E9" i="1" s="1"/>
  <c r="B42" i="1"/>
  <c r="B44" i="1"/>
  <c r="B45" i="1"/>
  <c r="M47" i="1"/>
  <c r="B47" i="1" s="1"/>
  <c r="B46" i="1" s="1"/>
  <c r="J51" i="1"/>
  <c r="B51" i="1" s="1"/>
  <c r="P52" i="1"/>
  <c r="B52" i="1" s="1"/>
  <c r="J54" i="1"/>
  <c r="B54" i="1" s="1"/>
  <c r="J57" i="1"/>
  <c r="B57" i="1" s="1"/>
  <c r="O58" i="1"/>
  <c r="B58" i="1" s="1"/>
  <c r="P60" i="1"/>
  <c r="B60" i="1" s="1"/>
  <c r="M61" i="1"/>
  <c r="B61" i="1" s="1"/>
  <c r="B62" i="1"/>
  <c r="S64" i="1"/>
  <c r="B64" i="1" s="1"/>
  <c r="S65" i="1"/>
  <c r="B65" i="1" s="1"/>
  <c r="B66" i="1"/>
  <c r="S67" i="1"/>
  <c r="B67" i="1" s="1"/>
  <c r="B68" i="1"/>
  <c r="L69" i="1"/>
  <c r="B69" i="1" s="1"/>
  <c r="B21" i="1"/>
  <c r="B50" i="1" l="1"/>
  <c r="D72" i="1" s="1"/>
  <c r="D33" i="1"/>
  <c r="R33" i="1" s="1"/>
  <c r="D34" i="1"/>
  <c r="R34" i="1" s="1"/>
  <c r="D35" i="1"/>
  <c r="R35" i="1" s="1"/>
  <c r="D36" i="1"/>
  <c r="R36" i="1" s="1"/>
  <c r="B41" i="1"/>
  <c r="M9" i="1"/>
  <c r="B8" i="1" s="1"/>
  <c r="D32" i="1"/>
  <c r="R32" i="1" s="1"/>
  <c r="B59" i="1"/>
  <c r="B53" i="1"/>
  <c r="D74" i="1"/>
  <c r="Q74" i="1" s="1"/>
  <c r="B74" i="1" s="1"/>
  <c r="D75" i="1"/>
  <c r="Q75" i="1" s="1"/>
  <c r="B75" i="1" s="1"/>
  <c r="B7" i="1" l="1"/>
  <c r="B28" i="1"/>
  <c r="D79" i="1" s="1"/>
  <c r="I79" i="1" s="1"/>
  <c r="B79" i="1" s="1"/>
  <c r="B78" i="1" s="1"/>
  <c r="B77" i="1" s="1"/>
  <c r="D71" i="1"/>
  <c r="Q71" i="1" s="1"/>
  <c r="B71" i="1" s="1"/>
  <c r="Q72" i="1"/>
  <c r="B72" i="1" s="1"/>
  <c r="D73" i="1"/>
  <c r="Q73" i="1" s="1"/>
  <c r="B73" i="1" s="1"/>
  <c r="B70" i="1" l="1"/>
  <c r="D25" i="1"/>
  <c r="R25" i="1" s="1"/>
  <c r="D27" i="1"/>
  <c r="R27" i="1" s="1"/>
  <c r="D28" i="1"/>
  <c r="R28" i="1" s="1"/>
  <c r="D26" i="1"/>
  <c r="R26" i="1" s="1"/>
  <c r="B6" i="1"/>
  <c r="D29" i="1"/>
  <c r="R29" i="1" s="1"/>
  <c r="B26" i="1" l="1"/>
  <c r="D39" i="1" s="1"/>
  <c r="B25" i="1" l="1"/>
  <c r="J39" i="1"/>
  <c r="B38" i="1" s="1"/>
  <c r="B5" i="1" l="1"/>
  <c r="B4" i="1" s="1"/>
  <c r="B84" i="1" l="1"/>
  <c r="B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722071</author>
  </authors>
  <commentList>
    <comment ref="D69" authorId="0" shapeId="0" xr:uid="{9DCDB63F-B7E1-4A06-8265-0F703747220B}">
      <text>
        <r>
          <rPr>
            <b/>
            <sz val="9"/>
            <color indexed="81"/>
            <rFont val="MS P ゴシック"/>
            <family val="3"/>
            <charset val="128"/>
          </rPr>
          <t>車両価格が上がっているため、6,600,000円から、8,000,000円に変更した。</t>
        </r>
      </text>
    </comment>
  </commentList>
</comments>
</file>

<file path=xl/sharedStrings.xml><?xml version="1.0" encoding="utf-8"?>
<sst xmlns="http://schemas.openxmlformats.org/spreadsheetml/2006/main" count="493" uniqueCount="302">
  <si>
    <t>費                 用</t>
  </si>
  <si>
    <t>原      価</t>
  </si>
  <si>
    <t>直　接　費</t>
    <rPh sb="0" eb="1">
      <t>チョク</t>
    </rPh>
    <rPh sb="2" eb="3">
      <t>セツ</t>
    </rPh>
    <rPh sb="4" eb="5">
      <t>ヒ</t>
    </rPh>
    <phoneticPr fontId="22"/>
  </si>
  <si>
    <t>１ 人件費</t>
  </si>
  <si>
    <t>　（1）給与</t>
    <rPh sb="4" eb="6">
      <t>キュウヨ</t>
    </rPh>
    <phoneticPr fontId="22"/>
  </si>
  <si>
    <t>　　①運転手</t>
    <rPh sb="3" eb="5">
      <t>ウンテン</t>
    </rPh>
    <rPh sb="5" eb="6">
      <t>テ</t>
    </rPh>
    <phoneticPr fontId="22"/>
  </si>
  <si>
    <t>平日</t>
  </si>
  <si>
    <t>円</t>
  </si>
  <si>
    <t>×</t>
  </si>
  <si>
    <t>=</t>
  </si>
  <si>
    <t>　　　　a基本給</t>
    <phoneticPr fontId="22"/>
  </si>
  <si>
    <t>休日</t>
  </si>
  <si>
    <t>　　②作業員</t>
    <phoneticPr fontId="22"/>
  </si>
  <si>
    <t>　　　　b地域手当</t>
    <rPh sb="5" eb="7">
      <t>チイキ</t>
    </rPh>
    <phoneticPr fontId="22"/>
  </si>
  <si>
    <t>　　　　c扶養手当</t>
    <phoneticPr fontId="22"/>
  </si>
  <si>
    <t>　　　　d通勤手当</t>
    <phoneticPr fontId="22"/>
  </si>
  <si>
    <t>　　　　e住居手当</t>
    <phoneticPr fontId="22"/>
  </si>
  <si>
    <t>　(2)賞与・勤勉手当</t>
    <phoneticPr fontId="22"/>
  </si>
  <si>
    <t>　　　運転手</t>
    <rPh sb="3" eb="5">
      <t>ウンテン</t>
    </rPh>
    <rPh sb="5" eb="6">
      <t>テ</t>
    </rPh>
    <phoneticPr fontId="22"/>
  </si>
  <si>
    <t>　　　作業員</t>
    <rPh sb="3" eb="5">
      <t>サギョウ</t>
    </rPh>
    <rPh sb="5" eb="6">
      <t>イン</t>
    </rPh>
    <phoneticPr fontId="22"/>
  </si>
  <si>
    <t>※法定福利費</t>
    <rPh sb="1" eb="6">
      <t>ホウテイフクリヒ</t>
    </rPh>
    <phoneticPr fontId="22"/>
  </si>
  <si>
    <t>　(3)法定福利費</t>
    <phoneticPr fontId="22"/>
  </si>
  <si>
    <t>円</t>
    <rPh sb="0" eb="1">
      <t>エン</t>
    </rPh>
    <phoneticPr fontId="22"/>
  </si>
  <si>
    <t>×</t>
    <phoneticPr fontId="22"/>
  </si>
  <si>
    <t>健康保険料</t>
    <rPh sb="0" eb="5">
      <t>ケンコウホケンリョウ</t>
    </rPh>
    <phoneticPr fontId="22"/>
  </si>
  <si>
    <t>厚生年金保険料</t>
    <rPh sb="0" eb="7">
      <t>コウセイネンキンホケンリョウ</t>
    </rPh>
    <phoneticPr fontId="22"/>
  </si>
  <si>
    <t>雇用保険料</t>
    <rPh sb="0" eb="5">
      <t>コヨウホケンリョウ</t>
    </rPh>
    <phoneticPr fontId="22"/>
  </si>
  <si>
    <t>子ども・子育て拠出金</t>
    <rPh sb="0" eb="1">
      <t>コ</t>
    </rPh>
    <rPh sb="4" eb="6">
      <t>コソダ</t>
    </rPh>
    <rPh sb="7" eb="10">
      <t>キョシュツキン</t>
    </rPh>
    <phoneticPr fontId="22"/>
  </si>
  <si>
    <t>労災保険</t>
    <rPh sb="0" eb="4">
      <t>ロウサイホケン</t>
    </rPh>
    <phoneticPr fontId="22"/>
  </si>
  <si>
    <t>　(4)予備人員</t>
    <rPh sb="4" eb="8">
      <t>ヨビジンイン</t>
    </rPh>
    <phoneticPr fontId="22"/>
  </si>
  <si>
    <t>円÷</t>
    <rPh sb="0" eb="1">
      <t>エン</t>
    </rPh>
    <phoneticPr fontId="22"/>
  </si>
  <si>
    <t>＝</t>
    <phoneticPr fontId="22"/>
  </si>
  <si>
    <t>２　燃料費</t>
    <rPh sb="2" eb="4">
      <t>ネンリョウ</t>
    </rPh>
    <rPh sb="4" eb="5">
      <t>ヒ</t>
    </rPh>
    <phoneticPr fontId="22"/>
  </si>
  <si>
    <t>　　　　　軽　　油</t>
    <rPh sb="5" eb="6">
      <t>ケイユ</t>
    </rPh>
    <rPh sb="8" eb="9">
      <t>アブラ</t>
    </rPh>
    <phoneticPr fontId="22"/>
  </si>
  <si>
    <t>日</t>
    <rPh sb="0" eb="1">
      <t>ヒ</t>
    </rPh>
    <phoneticPr fontId="22"/>
  </si>
  <si>
    <t>km</t>
    <phoneticPr fontId="22"/>
  </si>
  <si>
    <t>日</t>
    <rPh sb="0" eb="1">
      <t>ニチ</t>
    </rPh>
    <phoneticPr fontId="22"/>
  </si>
  <si>
    <t>÷</t>
    <phoneticPr fontId="22"/>
  </si>
  <si>
    <t>km/㍑×</t>
    <phoneticPr fontId="22"/>
  </si>
  <si>
    <t>×消費税＝</t>
    <rPh sb="1" eb="3">
      <t>ショウヒ</t>
    </rPh>
    <rPh sb="3" eb="4">
      <t>ゼイ</t>
    </rPh>
    <phoneticPr fontId="22"/>
  </si>
  <si>
    <t>　　　　　エンジンオイル</t>
    <phoneticPr fontId="22"/>
  </si>
  <si>
    <t>円×1/12=</t>
    <rPh sb="0" eb="1">
      <t>エン</t>
    </rPh>
    <phoneticPr fontId="22"/>
  </si>
  <si>
    <t>　　　　　ミッションオイル</t>
    <phoneticPr fontId="22"/>
  </si>
  <si>
    <t>㍑×</t>
    <phoneticPr fontId="22"/>
  </si>
  <si>
    <t>　　　　　グリスアップ不凍液等</t>
    <rPh sb="11" eb="12">
      <t>フ</t>
    </rPh>
    <rPh sb="12" eb="13">
      <t>トウケツ</t>
    </rPh>
    <rPh sb="13" eb="14">
      <t>エキ</t>
    </rPh>
    <rPh sb="14" eb="15">
      <t>トウ</t>
    </rPh>
    <phoneticPr fontId="22"/>
  </si>
  <si>
    <t>３　修繕料</t>
    <rPh sb="2" eb="4">
      <t>シュウゼン</t>
    </rPh>
    <rPh sb="4" eb="5">
      <t>リョウ</t>
    </rPh>
    <phoneticPr fontId="22"/>
  </si>
  <si>
    <t>　　　　　車検経費</t>
    <rPh sb="5" eb="7">
      <t>シャケン</t>
    </rPh>
    <rPh sb="7" eb="9">
      <t>ケイヒ</t>
    </rPh>
    <phoneticPr fontId="22"/>
  </si>
  <si>
    <t>車検工賃</t>
    <rPh sb="0" eb="2">
      <t>シャケン</t>
    </rPh>
    <rPh sb="2" eb="4">
      <t>コウチン</t>
    </rPh>
    <phoneticPr fontId="22"/>
  </si>
  <si>
    <t>　　　　　点検経費</t>
    <rPh sb="5" eb="7">
      <t>テンケン</t>
    </rPh>
    <rPh sb="7" eb="9">
      <t>ケイヒ</t>
    </rPh>
    <phoneticPr fontId="22"/>
  </si>
  <si>
    <t>４　保険料</t>
    <rPh sb="2" eb="4">
      <t>ホケン</t>
    </rPh>
    <rPh sb="4" eb="5">
      <t>リョウ</t>
    </rPh>
    <phoneticPr fontId="22"/>
  </si>
  <si>
    <t>　　　　　自賠責保険</t>
    <rPh sb="5" eb="8">
      <t>ジバイセキ</t>
    </rPh>
    <rPh sb="8" eb="10">
      <t>ホケン</t>
    </rPh>
    <phoneticPr fontId="22"/>
  </si>
  <si>
    <t>　　　　　対人・対物・搭乗者・車両保険</t>
    <rPh sb="5" eb="7">
      <t>タイジン</t>
    </rPh>
    <rPh sb="8" eb="9">
      <t>タイ</t>
    </rPh>
    <rPh sb="9" eb="10">
      <t>ブツ</t>
    </rPh>
    <rPh sb="11" eb="14">
      <t>トウジョウシャ</t>
    </rPh>
    <rPh sb="15" eb="17">
      <t>シャリョウ</t>
    </rPh>
    <rPh sb="17" eb="19">
      <t>ホケン</t>
    </rPh>
    <phoneticPr fontId="22"/>
  </si>
  <si>
    <t>円（車両1台あたりの平均）×1/12=</t>
    <rPh sb="0" eb="1">
      <t>エン</t>
    </rPh>
    <rPh sb="2" eb="4">
      <t>シャリョウ</t>
    </rPh>
    <rPh sb="5" eb="6">
      <t>ダイ</t>
    </rPh>
    <rPh sb="10" eb="12">
      <t>ヘイキン</t>
    </rPh>
    <phoneticPr fontId="22"/>
  </si>
  <si>
    <t>５　公租公課</t>
    <rPh sb="2" eb="3">
      <t>コウ</t>
    </rPh>
    <rPh sb="3" eb="4">
      <t>ソ</t>
    </rPh>
    <rPh sb="4" eb="5">
      <t>コウ</t>
    </rPh>
    <rPh sb="5" eb="6">
      <t>カ</t>
    </rPh>
    <phoneticPr fontId="22"/>
  </si>
  <si>
    <t>　　　　　自動車税</t>
    <rPh sb="5" eb="8">
      <t>ジドウシャ</t>
    </rPh>
    <rPh sb="8" eb="9">
      <t>ゼイ</t>
    </rPh>
    <phoneticPr fontId="22"/>
  </si>
  <si>
    <t>円×</t>
    <rPh sb="0" eb="1">
      <t>エン</t>
    </rPh>
    <phoneticPr fontId="22"/>
  </si>
  <si>
    <t>/100×1/60=</t>
    <phoneticPr fontId="22"/>
  </si>
  <si>
    <t>　　　　　重　量　税</t>
    <rPh sb="5" eb="6">
      <t>ジュウ</t>
    </rPh>
    <rPh sb="7" eb="8">
      <t>リョウ</t>
    </rPh>
    <rPh sb="9" eb="10">
      <t>ゼイ</t>
    </rPh>
    <phoneticPr fontId="22"/>
  </si>
  <si>
    <t>　　　　　登録費用</t>
    <rPh sb="5" eb="7">
      <t>トウロク</t>
    </rPh>
    <rPh sb="7" eb="9">
      <t>ヒヨウ</t>
    </rPh>
    <phoneticPr fontId="22"/>
  </si>
  <si>
    <t>円×1/60=</t>
    <rPh sb="0" eb="1">
      <t>エン</t>
    </rPh>
    <phoneticPr fontId="22"/>
  </si>
  <si>
    <t>　　　　　自動車リサイクル料</t>
    <rPh sb="5" eb="8">
      <t>ジドウシャ</t>
    </rPh>
    <rPh sb="13" eb="14">
      <t>リョウ</t>
    </rPh>
    <phoneticPr fontId="22"/>
  </si>
  <si>
    <t>自動車リサイクル料</t>
    <rPh sb="0" eb="3">
      <t>ジドウシャ</t>
    </rPh>
    <rPh sb="8" eb="9">
      <t>リョウ</t>
    </rPh>
    <phoneticPr fontId="22"/>
  </si>
  <si>
    <t>６　消耗品費</t>
    <rPh sb="2" eb="4">
      <t>ショウモウ</t>
    </rPh>
    <rPh sb="4" eb="5">
      <t>ヒン</t>
    </rPh>
    <rPh sb="5" eb="6">
      <t>ヒ</t>
    </rPh>
    <phoneticPr fontId="22"/>
  </si>
  <si>
    <t>　　　　　タイヤ・チューブ</t>
    <phoneticPr fontId="22"/>
  </si>
  <si>
    <t>本×1/18（1年6ヶ月使用）=</t>
    <rPh sb="0" eb="1">
      <t>ホン</t>
    </rPh>
    <rPh sb="8" eb="9">
      <t>ネン</t>
    </rPh>
    <rPh sb="11" eb="12">
      <t>ゲツ</t>
    </rPh>
    <rPh sb="12" eb="14">
      <t>シヨウ</t>
    </rPh>
    <phoneticPr fontId="22"/>
  </si>
  <si>
    <t>　　　　　バッテリー</t>
    <phoneticPr fontId="22"/>
  </si>
  <si>
    <t>円×1/24（2年使用）=</t>
    <rPh sb="0" eb="1">
      <t>エン</t>
    </rPh>
    <rPh sb="8" eb="9">
      <t>ネン</t>
    </rPh>
    <rPh sb="9" eb="11">
      <t>シヨウ</t>
    </rPh>
    <phoneticPr fontId="22"/>
  </si>
  <si>
    <t>　　　　　作業服等</t>
    <rPh sb="5" eb="7">
      <t>サギョウ</t>
    </rPh>
    <rPh sb="7" eb="8">
      <t>フク</t>
    </rPh>
    <rPh sb="8" eb="9">
      <t>トウ</t>
    </rPh>
    <phoneticPr fontId="22"/>
  </si>
  <si>
    <t>冬作業衣</t>
    <rPh sb="0" eb="1">
      <t>フユ</t>
    </rPh>
    <rPh sb="1" eb="3">
      <t>サギョウ</t>
    </rPh>
    <rPh sb="3" eb="4">
      <t>イルイ</t>
    </rPh>
    <phoneticPr fontId="22"/>
  </si>
  <si>
    <t>円×</t>
    <phoneticPr fontId="22"/>
  </si>
  <si>
    <t>着×</t>
    <phoneticPr fontId="22"/>
  </si>
  <si>
    <t>夏作業衣</t>
    <rPh sb="0" eb="1">
      <t>ナツ</t>
    </rPh>
    <rPh sb="1" eb="3">
      <t>サギョウ</t>
    </rPh>
    <rPh sb="3" eb="4">
      <t>イフク</t>
    </rPh>
    <phoneticPr fontId="22"/>
  </si>
  <si>
    <t>安全靴</t>
    <rPh sb="0" eb="2">
      <t>アンゼン</t>
    </rPh>
    <rPh sb="2" eb="3">
      <t>クツ</t>
    </rPh>
    <phoneticPr fontId="22"/>
  </si>
  <si>
    <t>足×</t>
    <rPh sb="0" eb="1">
      <t>ソク</t>
    </rPh>
    <phoneticPr fontId="22"/>
  </si>
  <si>
    <t>長　靴</t>
    <rPh sb="0" eb="1">
      <t>ナガ</t>
    </rPh>
    <rPh sb="2" eb="3">
      <t>クツ</t>
    </rPh>
    <phoneticPr fontId="22"/>
  </si>
  <si>
    <t>合　羽</t>
    <rPh sb="0" eb="1">
      <t>ア</t>
    </rPh>
    <rPh sb="2" eb="3">
      <t>ハネ</t>
    </rPh>
    <phoneticPr fontId="22"/>
  </si>
  <si>
    <t>ゴム手袋</t>
    <rPh sb="2" eb="4">
      <t>テブクロ</t>
    </rPh>
    <phoneticPr fontId="22"/>
  </si>
  <si>
    <t>７　減価償却費</t>
    <rPh sb="2" eb="3">
      <t>ヘ</t>
    </rPh>
    <rPh sb="3" eb="4">
      <t>アタイ</t>
    </rPh>
    <rPh sb="4" eb="6">
      <t>ショウキャク</t>
    </rPh>
    <rPh sb="6" eb="7">
      <t>ヒ</t>
    </rPh>
    <phoneticPr fontId="22"/>
  </si>
  <si>
    <t>×1/60=</t>
    <phoneticPr fontId="22"/>
  </si>
  <si>
    <t>円（5年償却）</t>
    <rPh sb="0" eb="1">
      <t>エン</t>
    </rPh>
    <rPh sb="3" eb="4">
      <t>ネン</t>
    </rPh>
    <rPh sb="4" eb="6">
      <t>ショウキャク</t>
    </rPh>
    <phoneticPr fontId="22"/>
  </si>
  <si>
    <t>８　予備車両経費</t>
    <rPh sb="2" eb="4">
      <t>ヨビ</t>
    </rPh>
    <rPh sb="4" eb="6">
      <t>シャリョウ</t>
    </rPh>
    <rPh sb="6" eb="8">
      <t>ケイヒ</t>
    </rPh>
    <phoneticPr fontId="22"/>
  </si>
  <si>
    <t>　　　　　予備車両修繕費</t>
    <rPh sb="5" eb="7">
      <t>ヨビ</t>
    </rPh>
    <rPh sb="7" eb="9">
      <t>シャリョウ</t>
    </rPh>
    <rPh sb="9" eb="12">
      <t>シュウゼンヒ</t>
    </rPh>
    <phoneticPr fontId="22"/>
  </si>
  <si>
    <t>　　　　　予備車両保険料</t>
    <rPh sb="5" eb="7">
      <t>ヨビ</t>
    </rPh>
    <rPh sb="7" eb="9">
      <t>シャリョウ</t>
    </rPh>
    <rPh sb="9" eb="12">
      <t>ホケンリョウ</t>
    </rPh>
    <phoneticPr fontId="22"/>
  </si>
  <si>
    <t>　　　　　予備車両公租公課</t>
    <rPh sb="5" eb="7">
      <t>ヨビ</t>
    </rPh>
    <rPh sb="7" eb="9">
      <t>シャリョウ</t>
    </rPh>
    <rPh sb="9" eb="11">
      <t>コウソ</t>
    </rPh>
    <rPh sb="11" eb="13">
      <t>コウカ</t>
    </rPh>
    <phoneticPr fontId="22"/>
  </si>
  <si>
    <t>　　　　　予備車両消耗品</t>
    <rPh sb="5" eb="7">
      <t>ヨビ</t>
    </rPh>
    <rPh sb="7" eb="9">
      <t>シャリョウ</t>
    </rPh>
    <rPh sb="9" eb="11">
      <t>ショウモウ</t>
    </rPh>
    <rPh sb="11" eb="12">
      <t>ヒン</t>
    </rPh>
    <phoneticPr fontId="22"/>
  </si>
  <si>
    <t>　　　　　予備車両償却費</t>
    <rPh sb="5" eb="7">
      <t>ヨビ</t>
    </rPh>
    <rPh sb="7" eb="9">
      <t>シャリョウ</t>
    </rPh>
    <rPh sb="9" eb="11">
      <t>ショウキャク</t>
    </rPh>
    <rPh sb="11" eb="12">
      <t>ヒ</t>
    </rPh>
    <phoneticPr fontId="22"/>
  </si>
  <si>
    <t>９　熱中症対策費</t>
    <rPh sb="2" eb="5">
      <t>ネッチュウショウ</t>
    </rPh>
    <rPh sb="5" eb="8">
      <t>タイサクヒ</t>
    </rPh>
    <phoneticPr fontId="22"/>
  </si>
  <si>
    <t>間　接　費</t>
    <rPh sb="0" eb="1">
      <t>カンセツ</t>
    </rPh>
    <rPh sb="2" eb="3">
      <t>セツ</t>
    </rPh>
    <rPh sb="4" eb="5">
      <t>ヒ</t>
    </rPh>
    <phoneticPr fontId="22"/>
  </si>
  <si>
    <t>１　人　件　費</t>
    <rPh sb="2" eb="3">
      <t>ジンケン</t>
    </rPh>
    <rPh sb="4" eb="5">
      <t>ケン</t>
    </rPh>
    <rPh sb="6" eb="7">
      <t>ヒ</t>
    </rPh>
    <phoneticPr fontId="22"/>
  </si>
  <si>
    <t>　　　　事務員給料等</t>
    <rPh sb="4" eb="6">
      <t>ジム</t>
    </rPh>
    <rPh sb="6" eb="7">
      <t>イン</t>
    </rPh>
    <rPh sb="7" eb="9">
      <t>キュウリョウ</t>
    </rPh>
    <rPh sb="9" eb="10">
      <t>トウ</t>
    </rPh>
    <phoneticPr fontId="22"/>
  </si>
  <si>
    <t>　　　　事務員賞与等</t>
    <rPh sb="4" eb="6">
      <t>ジム</t>
    </rPh>
    <rPh sb="6" eb="7">
      <t>イン</t>
    </rPh>
    <rPh sb="7" eb="8">
      <t>ショウ</t>
    </rPh>
    <rPh sb="8" eb="9">
      <t>ヨ</t>
    </rPh>
    <rPh sb="9" eb="10">
      <t>トウ</t>
    </rPh>
    <phoneticPr fontId="22"/>
  </si>
  <si>
    <t>総　合　計</t>
    <rPh sb="0" eb="1">
      <t>ソウカイ</t>
    </rPh>
    <rPh sb="2" eb="3">
      <t>ゴウ</t>
    </rPh>
    <rPh sb="4" eb="5">
      <t>ケイ</t>
    </rPh>
    <phoneticPr fontId="22"/>
  </si>
  <si>
    <t>　　　　f祝祭日手当</t>
    <rPh sb="5" eb="8">
      <t>シュクサイジツ</t>
    </rPh>
    <phoneticPr fontId="22"/>
  </si>
  <si>
    <t>=</t>
    <phoneticPr fontId="22"/>
  </si>
  <si>
    <t>平均</t>
    <rPh sb="0" eb="2">
      <t>ヘイキン</t>
    </rPh>
    <phoneticPr fontId="22"/>
  </si>
  <si>
    <t>各自治体の数値を入力</t>
    <rPh sb="0" eb="4">
      <t>カクジチタイ</t>
    </rPh>
    <rPh sb="5" eb="7">
      <t>スウチ</t>
    </rPh>
    <rPh sb="8" eb="10">
      <t>ニュウリョク</t>
    </rPh>
    <phoneticPr fontId="22"/>
  </si>
  <si>
    <t>自動計算</t>
    <rPh sb="0" eb="4">
      <t>ジドウケイサン</t>
    </rPh>
    <phoneticPr fontId="22"/>
  </si>
  <si>
    <t>年間稼働日数</t>
    <rPh sb="0" eb="6">
      <t>ネンカンカドウニッスウ</t>
    </rPh>
    <phoneticPr fontId="22"/>
  </si>
  <si>
    <t>防寒着</t>
    <rPh sb="0" eb="3">
      <t>ボウカンギ</t>
    </rPh>
    <phoneticPr fontId="22"/>
  </si>
  <si>
    <t>日÷</t>
    <rPh sb="0" eb="1">
      <t>ニチ</t>
    </rPh>
    <phoneticPr fontId="22"/>
  </si>
  <si>
    <t>円×(</t>
    <rPh sb="0" eb="1">
      <t>エン</t>
    </rPh>
    <phoneticPr fontId="22"/>
  </si>
  <si>
    <t>日）÷12月 ＝</t>
    <rPh sb="0" eb="1">
      <t>ニチ</t>
    </rPh>
    <rPh sb="5" eb="6">
      <t>ツキ</t>
    </rPh>
    <phoneticPr fontId="22"/>
  </si>
  <si>
    <t>上記３～７の金額×（年間予備車両稼働日数/年間作業日数）</t>
    <rPh sb="0" eb="2">
      <t>ジョウキ</t>
    </rPh>
    <rPh sb="6" eb="8">
      <t>キンガク</t>
    </rPh>
    <rPh sb="10" eb="12">
      <t>ネンカン</t>
    </rPh>
    <rPh sb="12" eb="16">
      <t>ヨビシャリョウ</t>
    </rPh>
    <rPh sb="16" eb="18">
      <t>カドウ</t>
    </rPh>
    <rPh sb="18" eb="20">
      <t>ニッスウ</t>
    </rPh>
    <rPh sb="21" eb="23">
      <t>ネンカン</t>
    </rPh>
    <rPh sb="23" eb="25">
      <t>サギョウ</t>
    </rPh>
    <rPh sb="25" eb="27">
      <t>ニッスウ</t>
    </rPh>
    <phoneticPr fontId="22"/>
  </si>
  <si>
    <t>ファン付作業着</t>
    <rPh sb="3" eb="4">
      <t>ツキ</t>
    </rPh>
    <rPh sb="4" eb="7">
      <t>サギョウギ</t>
    </rPh>
    <phoneticPr fontId="22"/>
  </si>
  <si>
    <t>着×</t>
    <rPh sb="0" eb="1">
      <t>チャク</t>
    </rPh>
    <phoneticPr fontId="22"/>
  </si>
  <si>
    <t>人÷12月=</t>
    <rPh sb="4" eb="5">
      <t>ツキ</t>
    </rPh>
    <phoneticPr fontId="22"/>
  </si>
  <si>
    <t>円＋</t>
    <rPh sb="0" eb="1">
      <t>エン</t>
    </rPh>
    <phoneticPr fontId="22"/>
  </si>
  <si>
    <t>÷12月＝</t>
    <rPh sb="3" eb="4">
      <t>ツキ</t>
    </rPh>
    <phoneticPr fontId="22"/>
  </si>
  <si>
    <t>日×</t>
    <rPh sb="0" eb="1">
      <t>ニチ</t>
    </rPh>
    <phoneticPr fontId="22"/>
  </si>
  <si>
    <t>時間）×</t>
    <rPh sb="0" eb="2">
      <t>ジカン</t>
    </rPh>
    <phoneticPr fontId="22"/>
  </si>
  <si>
    <t>時間×（</t>
    <rPh sb="0" eb="2">
      <t>ジカン</t>
    </rPh>
    <phoneticPr fontId="22"/>
  </si>
  <si>
    <t>円×1/24=</t>
    <rPh sb="0" eb="1">
      <t>エン</t>
    </rPh>
    <phoneticPr fontId="22"/>
  </si>
  <si>
    <t>(8ℓ×4回交換）</t>
    <rPh sb="5" eb="6">
      <t>カイ</t>
    </rPh>
    <rPh sb="6" eb="8">
      <t>コウカン</t>
    </rPh>
    <phoneticPr fontId="22"/>
  </si>
  <si>
    <t>×1/12=</t>
    <phoneticPr fontId="22"/>
  </si>
  <si>
    <t>時間</t>
    <rPh sb="0" eb="2">
      <t>ジカン</t>
    </rPh>
    <phoneticPr fontId="22"/>
  </si>
  <si>
    <t>１．必ず入力、確認が必要な事項</t>
    <rPh sb="2" eb="3">
      <t>カナラ</t>
    </rPh>
    <rPh sb="4" eb="6">
      <t>ニュウリョク</t>
    </rPh>
    <rPh sb="7" eb="9">
      <t>カクニン</t>
    </rPh>
    <rPh sb="10" eb="12">
      <t>ヒツヨウ</t>
    </rPh>
    <rPh sb="13" eb="15">
      <t>ジコウ</t>
    </rPh>
    <phoneticPr fontId="22"/>
  </si>
  <si>
    <t>祝祭日の日数</t>
    <rPh sb="0" eb="3">
      <t>シュクサイジツ</t>
    </rPh>
    <rPh sb="4" eb="6">
      <t>ニッスウ</t>
    </rPh>
    <phoneticPr fontId="22"/>
  </si>
  <si>
    <t>年間16日－元日</t>
    <rPh sb="0" eb="2">
      <t>ネンカン</t>
    </rPh>
    <rPh sb="4" eb="5">
      <t>ニチ</t>
    </rPh>
    <rPh sb="6" eb="8">
      <t>ガンジツ</t>
    </rPh>
    <phoneticPr fontId="22"/>
  </si>
  <si>
    <t>健康保険料率</t>
    <rPh sb="0" eb="6">
      <t>ケンコウホケンリョウリツ</t>
    </rPh>
    <phoneticPr fontId="22"/>
  </si>
  <si>
    <t>厚生年金保険料率</t>
    <rPh sb="0" eb="8">
      <t>コウセイネンキンホケンリョウリツ</t>
    </rPh>
    <phoneticPr fontId="22"/>
  </si>
  <si>
    <t>雇用保険料率</t>
    <rPh sb="0" eb="6">
      <t>コヨウホケンリョウリツ</t>
    </rPh>
    <phoneticPr fontId="22"/>
  </si>
  <si>
    <t>労災保険料率</t>
    <rPh sb="0" eb="6">
      <t>ロウサイホケンリョウリツ</t>
    </rPh>
    <phoneticPr fontId="22"/>
  </si>
  <si>
    <t>子ども・子育て拠出金率</t>
    <rPh sb="0" eb="1">
      <t>コ</t>
    </rPh>
    <rPh sb="4" eb="6">
      <t>コソダ</t>
    </rPh>
    <rPh sb="7" eb="10">
      <t>キョシュツキン</t>
    </rPh>
    <rPh sb="10" eb="11">
      <t>リツ</t>
    </rPh>
    <phoneticPr fontId="22"/>
  </si>
  <si>
    <t>重量税</t>
    <rPh sb="0" eb="3">
      <t>ジュウリョウゼイ</t>
    </rPh>
    <phoneticPr fontId="22"/>
  </si>
  <si>
    <t>～7ｔの額</t>
    <rPh sb="4" eb="5">
      <t>ガク</t>
    </rPh>
    <phoneticPr fontId="22"/>
  </si>
  <si>
    <t>≒</t>
    <phoneticPr fontId="22"/>
  </si>
  <si>
    <t>運転手</t>
    <rPh sb="0" eb="3">
      <t>ウンテンシュ</t>
    </rPh>
    <phoneticPr fontId="22"/>
  </si>
  <si>
    <t>作業員</t>
    <rPh sb="0" eb="3">
      <t>サギョウイン</t>
    </rPh>
    <phoneticPr fontId="22"/>
  </si>
  <si>
    <t>給与</t>
    <rPh sb="0" eb="2">
      <t>キュウヨ</t>
    </rPh>
    <phoneticPr fontId="22"/>
  </si>
  <si>
    <t>リサイクル料</t>
    <rPh sb="5" eb="6">
      <t>リョウ</t>
    </rPh>
    <phoneticPr fontId="22"/>
  </si>
  <si>
    <t>自動車登録手数料</t>
    <rPh sb="0" eb="3">
      <t>ジドウシャ</t>
    </rPh>
    <rPh sb="3" eb="5">
      <t>トウロク</t>
    </rPh>
    <rPh sb="5" eb="8">
      <t>テスウリョウ</t>
    </rPh>
    <phoneticPr fontId="22"/>
  </si>
  <si>
    <t>各市町村の稼働日数</t>
    <rPh sb="0" eb="4">
      <t>カクシチョウソン</t>
    </rPh>
    <rPh sb="5" eb="9">
      <t>カドウニッスウ</t>
    </rPh>
    <phoneticPr fontId="22"/>
  </si>
  <si>
    <t>　　  〃　　　稼働時間</t>
    <rPh sb="8" eb="12">
      <t>カドウジカン</t>
    </rPh>
    <phoneticPr fontId="22"/>
  </si>
  <si>
    <t>健康保険・厚生年金保険の保険料額表
全国健康保険協会https://www.kyoukaikenpo.or.jp/g3/cat330/sb3150/</t>
    <rPh sb="0" eb="4">
      <t>ケンコウホケン</t>
    </rPh>
    <rPh sb="5" eb="11">
      <t>コウセイネンキンホケン</t>
    </rPh>
    <rPh sb="12" eb="17">
      <t>ホケンリョウガクヒョウ</t>
    </rPh>
    <rPh sb="18" eb="26">
      <t>ゼンコクケンコウホケンキョウカイ</t>
    </rPh>
    <phoneticPr fontId="22"/>
  </si>
  <si>
    <t>円</t>
    <rPh sb="0" eb="1">
      <t>エン</t>
    </rPh>
    <phoneticPr fontId="22"/>
  </si>
  <si>
    <t>フルメンテナンス保守契約</t>
    <rPh sb="8" eb="12">
      <t>ホシュケイヤク</t>
    </rPh>
    <phoneticPr fontId="22"/>
  </si>
  <si>
    <t>年2回の定期点検、修理代、パーツ代（消耗品含む）</t>
    <rPh sb="0" eb="1">
      <t>ネン</t>
    </rPh>
    <rPh sb="2" eb="3">
      <t>カイ</t>
    </rPh>
    <rPh sb="4" eb="8">
      <t>テイキテンケン</t>
    </rPh>
    <rPh sb="9" eb="12">
      <t>シュウリダイ</t>
    </rPh>
    <rPh sb="16" eb="17">
      <t>ダイ</t>
    </rPh>
    <rPh sb="18" eb="22">
      <t>ショウモウヒンフク</t>
    </rPh>
    <phoneticPr fontId="22"/>
  </si>
  <si>
    <t>※車両</t>
    <rPh sb="1" eb="3">
      <t>シャリョウ</t>
    </rPh>
    <phoneticPr fontId="22"/>
  </si>
  <si>
    <t>事務員</t>
    <rPh sb="0" eb="3">
      <t>ジムイン</t>
    </rPh>
    <phoneticPr fontId="22"/>
  </si>
  <si>
    <t>エンジンオイル</t>
    <phoneticPr fontId="22"/>
  </si>
  <si>
    <t>軽油料金</t>
    <rPh sb="0" eb="2">
      <t>ケイユ</t>
    </rPh>
    <rPh sb="2" eb="4">
      <t>リョウキン</t>
    </rPh>
    <phoneticPr fontId="22"/>
  </si>
  <si>
    <t>1リットルあたり</t>
    <phoneticPr fontId="22"/>
  </si>
  <si>
    <t>32リットル程度の量（初期値はまとめた量のほうが格安のため40リットルの金額）</t>
    <rPh sb="6" eb="8">
      <t>テイド</t>
    </rPh>
    <rPh sb="9" eb="10">
      <t>リョウ</t>
    </rPh>
    <rPh sb="11" eb="14">
      <t>ショキチ</t>
    </rPh>
    <rPh sb="19" eb="20">
      <t>リョウ</t>
    </rPh>
    <rPh sb="24" eb="26">
      <t>カクヤス</t>
    </rPh>
    <rPh sb="36" eb="38">
      <t>キンガク</t>
    </rPh>
    <phoneticPr fontId="22"/>
  </si>
  <si>
    <t>ミッションオイル</t>
    <phoneticPr fontId="22"/>
  </si>
  <si>
    <t>10リットル程度</t>
    <rPh sb="6" eb="8">
      <t>テイド</t>
    </rPh>
    <phoneticPr fontId="22"/>
  </si>
  <si>
    <t>グリスアップ不凍液</t>
    <rPh sb="6" eb="9">
      <t>フトウエキ</t>
    </rPh>
    <phoneticPr fontId="22"/>
  </si>
  <si>
    <t>20リットル程度</t>
    <rPh sb="6" eb="8">
      <t>テイド</t>
    </rPh>
    <phoneticPr fontId="22"/>
  </si>
  <si>
    <t>車検工賃</t>
    <rPh sb="0" eb="4">
      <t>シャケンコウチン</t>
    </rPh>
    <phoneticPr fontId="22"/>
  </si>
  <si>
    <t>定期点検</t>
    <rPh sb="0" eb="4">
      <t>テイキテンケン</t>
    </rPh>
    <phoneticPr fontId="22"/>
  </si>
  <si>
    <t>自賠責保険</t>
    <rPh sb="0" eb="3">
      <t>ジバイセキ</t>
    </rPh>
    <rPh sb="3" eb="5">
      <t>ホケン</t>
    </rPh>
    <phoneticPr fontId="22"/>
  </si>
  <si>
    <t>車両取得価格</t>
    <rPh sb="0" eb="2">
      <t>シャリョウ</t>
    </rPh>
    <rPh sb="2" eb="4">
      <t>シュトク</t>
    </rPh>
    <rPh sb="4" eb="6">
      <t>カカク</t>
    </rPh>
    <phoneticPr fontId="22"/>
  </si>
  <si>
    <t>対人対物車両保険</t>
    <rPh sb="0" eb="2">
      <t>タイジン</t>
    </rPh>
    <rPh sb="2" eb="4">
      <t>タイブツ</t>
    </rPh>
    <rPh sb="4" eb="8">
      <t>シャリョウホケン</t>
    </rPh>
    <phoneticPr fontId="22"/>
  </si>
  <si>
    <t>自動車税</t>
    <rPh sb="0" eb="4">
      <t>ジドウシャゼイ</t>
    </rPh>
    <phoneticPr fontId="22"/>
  </si>
  <si>
    <t>1着あたり</t>
    <rPh sb="1" eb="2">
      <t>チャク</t>
    </rPh>
    <phoneticPr fontId="22"/>
  </si>
  <si>
    <t>1足あたり</t>
    <rPh sb="1" eb="2">
      <t>アシ</t>
    </rPh>
    <phoneticPr fontId="22"/>
  </si>
  <si>
    <t>1双あたり</t>
    <rPh sb="1" eb="2">
      <t>ソウ</t>
    </rPh>
    <phoneticPr fontId="22"/>
  </si>
  <si>
    <t>タイヤ・チューブ</t>
    <phoneticPr fontId="22"/>
  </si>
  <si>
    <t>バッテリー</t>
    <phoneticPr fontId="22"/>
  </si>
  <si>
    <t>1本あたり</t>
    <rPh sb="1" eb="2">
      <t>ホン</t>
    </rPh>
    <phoneticPr fontId="22"/>
  </si>
  <si>
    <t>1個あたり</t>
    <rPh sb="1" eb="2">
      <t>コ</t>
    </rPh>
    <phoneticPr fontId="22"/>
  </si>
  <si>
    <t>消耗品</t>
    <rPh sb="0" eb="3">
      <t>ショウモウヒン</t>
    </rPh>
    <phoneticPr fontId="22"/>
  </si>
  <si>
    <t>１着あたり</t>
    <rPh sb="1" eb="2">
      <t>チャク</t>
    </rPh>
    <phoneticPr fontId="22"/>
  </si>
  <si>
    <t>対象セル</t>
    <rPh sb="0" eb="2">
      <t>タイショウ</t>
    </rPh>
    <phoneticPr fontId="22"/>
  </si>
  <si>
    <t>項　目</t>
    <rPh sb="0" eb="1">
      <t>コウ</t>
    </rPh>
    <rPh sb="2" eb="3">
      <t>メ</t>
    </rPh>
    <phoneticPr fontId="22"/>
  </si>
  <si>
    <t>留　意　事　項</t>
    <rPh sb="0" eb="1">
      <t>トメ</t>
    </rPh>
    <rPh sb="2" eb="3">
      <t>イ</t>
    </rPh>
    <rPh sb="4" eb="5">
      <t>コト</t>
    </rPh>
    <rPh sb="6" eb="7">
      <t>コウ</t>
    </rPh>
    <phoneticPr fontId="22"/>
  </si>
  <si>
    <t>年間16日の祝祭日から元日の1日を引いた数で計上しています。変更がある場合は、入力を変更してください</t>
    <phoneticPr fontId="22"/>
  </si>
  <si>
    <t>法定福利費の掛率</t>
    <rPh sb="0" eb="5">
      <t>ホウテイフクリヒ</t>
    </rPh>
    <rPh sb="6" eb="8">
      <t>カケリツ</t>
    </rPh>
    <phoneticPr fontId="22"/>
  </si>
  <si>
    <t>令和6年度の掛け率をデフォルトで入力してあります。掛率が変更になる可能性があるため、最新の情報を都度確認してください</t>
    <phoneticPr fontId="22"/>
  </si>
  <si>
    <t>軽油単価は、資源エネルギー庁資料2月27日付「石油製品価格調査の結果」を確認してください</t>
    <phoneticPr fontId="22"/>
  </si>
  <si>
    <t>令和６年度調査時の参考値を入力しています。物価変動により変更となる場合は、その値を変更してください</t>
    <phoneticPr fontId="22"/>
  </si>
  <si>
    <t>車検工賃～定期点検</t>
    <rPh sb="0" eb="4">
      <t>シャケンコウチン</t>
    </rPh>
    <rPh sb="5" eb="9">
      <t>テイキテンケン</t>
    </rPh>
    <phoneticPr fontId="22"/>
  </si>
  <si>
    <t>令和６年度調査時の参考値を入力しています。物価変動等により変更となる場合には、その値を変更してください</t>
    <phoneticPr fontId="22"/>
  </si>
  <si>
    <t>自賠責保険</t>
    <rPh sb="0" eb="5">
      <t>ジバイセキホケン</t>
    </rPh>
    <phoneticPr fontId="22"/>
  </si>
  <si>
    <t>国土交通省の自動車損害賠償責任保険基準料率を確認してください　</t>
    <phoneticPr fontId="22"/>
  </si>
  <si>
    <t>２ℓ車を想定し、令和6年度調査時の参考値を入力しています。物価変動等により変更となる場合にはその値を変更してください</t>
    <rPh sb="1" eb="3">
      <t>リットルシャ</t>
    </rPh>
    <rPh sb="4" eb="6">
      <t>ソウテイ</t>
    </rPh>
    <rPh sb="8" eb="10">
      <t>レイワ</t>
    </rPh>
    <rPh sb="11" eb="13">
      <t>ネンド</t>
    </rPh>
    <rPh sb="13" eb="16">
      <t>チョウサジ</t>
    </rPh>
    <rPh sb="17" eb="20">
      <t>サンコウチ</t>
    </rPh>
    <rPh sb="21" eb="23">
      <t>ニュウリョク</t>
    </rPh>
    <rPh sb="29" eb="34">
      <t>ブッカヘンドウトウ</t>
    </rPh>
    <rPh sb="37" eb="39">
      <t>ヘンコウ</t>
    </rPh>
    <rPh sb="42" eb="44">
      <t>バアイ</t>
    </rPh>
    <rPh sb="48" eb="49">
      <t>アタイ</t>
    </rPh>
    <rPh sb="50" eb="52">
      <t>ヘンコウ</t>
    </rPh>
    <phoneticPr fontId="22"/>
  </si>
  <si>
    <t>車両取得価格</t>
    <rPh sb="0" eb="6">
      <t>シャリョウシュトクカカク</t>
    </rPh>
    <phoneticPr fontId="22"/>
  </si>
  <si>
    <t>2t塵芥車を想定し、令和6年度調査時の参考価格を入力しています。物価変動等により変更となる場合には、その値を変更してください</t>
    <rPh sb="2" eb="3">
      <t>チリ</t>
    </rPh>
    <rPh sb="3" eb="4">
      <t>カイ</t>
    </rPh>
    <rPh sb="4" eb="5">
      <t>クルマ</t>
    </rPh>
    <rPh sb="6" eb="8">
      <t>ソウテイ</t>
    </rPh>
    <rPh sb="10" eb="12">
      <t>レイワ</t>
    </rPh>
    <rPh sb="13" eb="18">
      <t>ネンドチョウサジ</t>
    </rPh>
    <rPh sb="19" eb="23">
      <t>サンコウカカク</t>
    </rPh>
    <rPh sb="24" eb="26">
      <t>ニュウリョク</t>
    </rPh>
    <rPh sb="32" eb="37">
      <t>ブッカヘンドウトウ</t>
    </rPh>
    <rPh sb="40" eb="42">
      <t>ヘンコウ</t>
    </rPh>
    <rPh sb="45" eb="47">
      <t>バアイ</t>
    </rPh>
    <rPh sb="52" eb="53">
      <t>アタイ</t>
    </rPh>
    <rPh sb="54" eb="56">
      <t>ヘンコウ</t>
    </rPh>
    <phoneticPr fontId="22"/>
  </si>
  <si>
    <t>D33</t>
    <phoneticPr fontId="22"/>
  </si>
  <si>
    <t>国土交通省重量税の税額表（特殊用途車_2年事業用_エコカー外_右以外）の数を確認してください（13年以上、18年以上になると金額が変わります）</t>
    <phoneticPr fontId="22"/>
  </si>
  <si>
    <t>D34</t>
    <phoneticPr fontId="22"/>
  </si>
  <si>
    <t>自動車登録手数料</t>
    <rPh sb="0" eb="3">
      <t>ジドウシャ</t>
    </rPh>
    <rPh sb="3" eb="8">
      <t>トウロクテスウリョウ</t>
    </rPh>
    <phoneticPr fontId="22"/>
  </si>
  <si>
    <t>令和6年度調査時の参考値を入力しています。物価変動等により変更となる場合には、その値を変更してください</t>
    <rPh sb="0" eb="2">
      <t>レイワ</t>
    </rPh>
    <rPh sb="3" eb="5">
      <t>ネンド</t>
    </rPh>
    <rPh sb="5" eb="8">
      <t>チョウサジ</t>
    </rPh>
    <rPh sb="9" eb="12">
      <t>サンコウチ</t>
    </rPh>
    <rPh sb="13" eb="15">
      <t>ニュウリョク</t>
    </rPh>
    <rPh sb="21" eb="26">
      <t>ブッカヘンドウトウ</t>
    </rPh>
    <rPh sb="29" eb="31">
      <t>ヘンコウ</t>
    </rPh>
    <rPh sb="34" eb="36">
      <t>バアイ</t>
    </rPh>
    <rPh sb="41" eb="42">
      <t>アタイ</t>
    </rPh>
    <rPh sb="43" eb="45">
      <t>ヘンコウ</t>
    </rPh>
    <phoneticPr fontId="22"/>
  </si>
  <si>
    <t>D35</t>
    <phoneticPr fontId="22"/>
  </si>
  <si>
    <t>装備内容等によって異なるため、参考値が入力されています。自動車リサイクルシステムHP（下記URL参照）から車検証の内容を入力し、リサイクル料金を確認のうえ、入力を変更してください。
　参考：自動車リサイクルシステムHP：http://www.jars.gr.jp/</t>
    <phoneticPr fontId="22"/>
  </si>
  <si>
    <t>D5</t>
    <phoneticPr fontId="22"/>
  </si>
  <si>
    <t>実際の年間収集日数を入力してください</t>
    <phoneticPr fontId="22"/>
  </si>
  <si>
    <t>D6</t>
    <phoneticPr fontId="22"/>
  </si>
  <si>
    <t>D7</t>
  </si>
  <si>
    <t>D8</t>
  </si>
  <si>
    <t>実際の勤務時間を入力してください</t>
    <phoneticPr fontId="22"/>
  </si>
  <si>
    <t>1日あたりの塵芥車稼働時間</t>
    <rPh sb="1" eb="2">
      <t>ニチ</t>
    </rPh>
    <rPh sb="6" eb="7">
      <t>チリ</t>
    </rPh>
    <rPh sb="7" eb="8">
      <t>カイ</t>
    </rPh>
    <rPh sb="8" eb="9">
      <t>クルマ</t>
    </rPh>
    <rPh sb="9" eb="11">
      <t>カドウ</t>
    </rPh>
    <rPh sb="11" eb="13">
      <t>ジカン</t>
    </rPh>
    <phoneticPr fontId="22"/>
  </si>
  <si>
    <t>1日あたりの勤務時間</t>
    <rPh sb="1" eb="2">
      <t>ニチ</t>
    </rPh>
    <rPh sb="6" eb="10">
      <t>キンムジカン</t>
    </rPh>
    <phoneticPr fontId="22"/>
  </si>
  <si>
    <t>実際の稼働時間を入力してください</t>
    <phoneticPr fontId="22"/>
  </si>
  <si>
    <t>健康保険料～厚生年金保険料</t>
    <rPh sb="0" eb="5">
      <t>ケンコウホケンリョウ</t>
    </rPh>
    <rPh sb="6" eb="13">
      <t>コウセイネンキンホケンリョウ</t>
    </rPh>
    <phoneticPr fontId="22"/>
  </si>
  <si>
    <t>　</t>
    <phoneticPr fontId="22"/>
  </si>
  <si>
    <t>健康保険・厚生年金保険の保険料額表ついては、下記HPを確認し、入力してください
　参考：全国健康保険協会HP　https://www.kyoukaikenpo.or.jp/g3/cat330/sb3150/</t>
    <phoneticPr fontId="22"/>
  </si>
  <si>
    <t>D１６～D18</t>
    <phoneticPr fontId="22"/>
  </si>
  <si>
    <t>D19</t>
    <phoneticPr fontId="22"/>
  </si>
  <si>
    <t>D２０</t>
    <phoneticPr fontId="22"/>
  </si>
  <si>
    <t>D37</t>
    <phoneticPr fontId="22"/>
  </si>
  <si>
    <t>D38</t>
  </si>
  <si>
    <t>★入力項目</t>
    <phoneticPr fontId="22"/>
  </si>
  <si>
    <t>単位</t>
    <phoneticPr fontId="22"/>
  </si>
  <si>
    <t>備考</t>
    <rPh sb="0" eb="2">
      <t>ビコウ</t>
    </rPh>
    <phoneticPr fontId="22"/>
  </si>
  <si>
    <t>給与</t>
    <phoneticPr fontId="22"/>
  </si>
  <si>
    <t>項　　目</t>
    <phoneticPr fontId="22"/>
  </si>
  <si>
    <t>休日</t>
    <phoneticPr fontId="22"/>
  </si>
  <si>
    <t>各保険料率</t>
    <phoneticPr fontId="22"/>
  </si>
  <si>
    <t>燃料費</t>
    <phoneticPr fontId="22"/>
  </si>
  <si>
    <t>修繕料</t>
    <phoneticPr fontId="22"/>
  </si>
  <si>
    <t>保険料</t>
    <phoneticPr fontId="22"/>
  </si>
  <si>
    <t>公租公課</t>
    <phoneticPr fontId="22"/>
  </si>
  <si>
    <t>消耗品</t>
    <phoneticPr fontId="22"/>
  </si>
  <si>
    <t>年間稼働日数</t>
  </si>
  <si>
    <t>１日当たりの勤務時間</t>
    <phoneticPr fontId="22"/>
  </si>
  <si>
    <t>1日当たりの塵芥車稼働時間</t>
    <phoneticPr fontId="22"/>
  </si>
  <si>
    <t>作業日関係</t>
    <phoneticPr fontId="22"/>
  </si>
  <si>
    <t>一般廃棄物収集運搬業務原価計算書入力表</t>
    <rPh sb="0" eb="5">
      <t>イッパンハイキブツ</t>
    </rPh>
    <rPh sb="5" eb="7">
      <t>シュウシュウ</t>
    </rPh>
    <rPh sb="7" eb="9">
      <t>ウンパン</t>
    </rPh>
    <rPh sb="9" eb="11">
      <t>ギョウム</t>
    </rPh>
    <rPh sb="11" eb="16">
      <t>ゲンカケイサンショ</t>
    </rPh>
    <rPh sb="16" eb="19">
      <t>ニュウリョクヒョウ</t>
    </rPh>
    <phoneticPr fontId="22"/>
  </si>
  <si>
    <t>管　理　費</t>
    <rPh sb="0" eb="1">
      <t>カンリ</t>
    </rPh>
    <rPh sb="2" eb="3">
      <t>リ</t>
    </rPh>
    <rPh sb="4" eb="5">
      <t>ヒ</t>
    </rPh>
    <phoneticPr fontId="22"/>
  </si>
  <si>
    <t>原価計算書作成シート</t>
    <rPh sb="0" eb="2">
      <t>ゲンカ</t>
    </rPh>
    <rPh sb="2" eb="5">
      <t>ケイサンショ</t>
    </rPh>
    <rPh sb="5" eb="7">
      <t>サクセイ</t>
    </rPh>
    <phoneticPr fontId="22"/>
  </si>
  <si>
    <t>　本ファイルは、一般廃棄物処理業務の確実な履行のために必要な経費を算出する基礎となり、業務負担の軽減を図るものです。</t>
    <phoneticPr fontId="22"/>
  </si>
  <si>
    <t>以下の４種類のシートで構成されています。</t>
  </si>
  <si>
    <t>はじめに</t>
    <phoneticPr fontId="22"/>
  </si>
  <si>
    <t>入力表</t>
    <phoneticPr fontId="22"/>
  </si>
  <si>
    <t>原価計算書</t>
    <phoneticPr fontId="22"/>
  </si>
  <si>
    <t>本シートです。</t>
    <phoneticPr fontId="22"/>
  </si>
  <si>
    <t>下記留意事項をご覧の上、入力して下さい。</t>
    <phoneticPr fontId="22"/>
  </si>
  <si>
    <t>下記留意事項をご覧の上、入力して下さい。本シートが原価計算書になります。</t>
    <phoneticPr fontId="22"/>
  </si>
  <si>
    <t>■本ファイルの利用方法</t>
    <rPh sb="1" eb="2">
      <t>ホン</t>
    </rPh>
    <rPh sb="7" eb="9">
      <t>リヨウ</t>
    </rPh>
    <rPh sb="9" eb="11">
      <t>ホウホウ</t>
    </rPh>
    <phoneticPr fontId="22"/>
  </si>
  <si>
    <t>手順１　「入力表」シートの記入</t>
    <rPh sb="0" eb="2">
      <t>テジュン</t>
    </rPh>
    <phoneticPr fontId="22"/>
  </si>
  <si>
    <t>グレーのセル</t>
    <phoneticPr fontId="22"/>
  </si>
  <si>
    <t>水色のセル</t>
    <rPh sb="0" eb="2">
      <t>ミズイロ</t>
    </rPh>
    <phoneticPr fontId="22"/>
  </si>
  <si>
    <t>国土交通省「公共工事設計労務単価」令和７年の数値を入力しています。該当年の数値を確認し、入力してください</t>
    <rPh sb="17" eb="19">
      <t>レイワ</t>
    </rPh>
    <rPh sb="20" eb="21">
      <t>ネン</t>
    </rPh>
    <rPh sb="22" eb="24">
      <t>スウチ</t>
    </rPh>
    <rPh sb="25" eb="27">
      <t>ニュウリョク</t>
    </rPh>
    <rPh sb="33" eb="35">
      <t>ガイトウ</t>
    </rPh>
    <rPh sb="35" eb="36">
      <t>ネン</t>
    </rPh>
    <rPh sb="37" eb="39">
      <t>スウチ</t>
    </rPh>
    <rPh sb="40" eb="42">
      <t>カクニン</t>
    </rPh>
    <rPh sb="44" eb="46">
      <t>ニュウリョク</t>
    </rPh>
    <phoneticPr fontId="22"/>
  </si>
  <si>
    <t>（2）</t>
    <phoneticPr fontId="22"/>
  </si>
  <si>
    <t>「緑色」のセル</t>
    <phoneticPr fontId="22"/>
  </si>
  <si>
    <t>法令等変更の可能性があります。都度確認をしてください。
保険料率の改定などがあった際には最新値を入力してください。</t>
    <rPh sb="28" eb="31">
      <t>ホケンリョウ</t>
    </rPh>
    <rPh sb="31" eb="32">
      <t>リツ</t>
    </rPh>
    <rPh sb="33" eb="35">
      <t>カイテイ</t>
    </rPh>
    <rPh sb="41" eb="42">
      <t>サイ</t>
    </rPh>
    <rPh sb="44" eb="46">
      <t>サイシン</t>
    </rPh>
    <rPh sb="46" eb="47">
      <t>アタイ</t>
    </rPh>
    <rPh sb="48" eb="50">
      <t>ニュウリョク</t>
    </rPh>
    <phoneticPr fontId="22"/>
  </si>
  <si>
    <t>（１）</t>
    <phoneticPr fontId="22"/>
  </si>
  <si>
    <t>「黄色」のセル</t>
  </si>
  <si>
    <t>各自治体の実態に応じた数値に入力を変更してください。</t>
    <rPh sb="11" eb="13">
      <t>スウチ</t>
    </rPh>
    <phoneticPr fontId="22"/>
  </si>
  <si>
    <t>％</t>
    <phoneticPr fontId="22"/>
  </si>
  <si>
    <t>組×</t>
    <rPh sb="0" eb="1">
      <t>クミ</t>
    </rPh>
    <phoneticPr fontId="22"/>
  </si>
  <si>
    <t>２．年度ごとなど適宜確認が必要な事項（変更がある場合は数値を変更）</t>
    <rPh sb="2" eb="4">
      <t>ネンド</t>
    </rPh>
    <rPh sb="8" eb="10">
      <t>テキギ</t>
    </rPh>
    <rPh sb="10" eb="12">
      <t>カクニン</t>
    </rPh>
    <rPh sb="13" eb="15">
      <t>ヒツヨウ</t>
    </rPh>
    <rPh sb="16" eb="18">
      <t>ジコウ</t>
    </rPh>
    <rPh sb="19" eb="21">
      <t>ヘンコウ</t>
    </rPh>
    <rPh sb="24" eb="26">
      <t>バアイ</t>
    </rPh>
    <rPh sb="27" eb="29">
      <t>スウチ</t>
    </rPh>
    <rPh sb="30" eb="32">
      <t>ヘンコウ</t>
    </rPh>
    <phoneticPr fontId="22"/>
  </si>
  <si>
    <t>D9～12</t>
    <phoneticPr fontId="22"/>
  </si>
  <si>
    <t>直接費・間接費の合計の</t>
    <rPh sb="0" eb="2">
      <t>チョクセツ</t>
    </rPh>
    <rPh sb="2" eb="3">
      <t>ヒ</t>
    </rPh>
    <rPh sb="4" eb="6">
      <t>カンセツ</t>
    </rPh>
    <rPh sb="6" eb="7">
      <t>ヒ</t>
    </rPh>
    <rPh sb="8" eb="10">
      <t>ゴウケイ</t>
    </rPh>
    <phoneticPr fontId="22"/>
  </si>
  <si>
    <t>消費税</t>
    <rPh sb="0" eb="3">
      <t>ショウヒゼイ</t>
    </rPh>
    <phoneticPr fontId="22"/>
  </si>
  <si>
    <t>うち、休日稼働日数(年あたり)</t>
    <rPh sb="10" eb="11">
      <t>ネン</t>
    </rPh>
    <phoneticPr fontId="22"/>
  </si>
  <si>
    <t>各市町村の勤務時間</t>
    <rPh sb="0" eb="2">
      <t>ダイキュウ</t>
    </rPh>
    <phoneticPr fontId="22"/>
  </si>
  <si>
    <t>休日手当割合</t>
    <rPh sb="0" eb="2">
      <t>キュウジツ</t>
    </rPh>
    <rPh sb="2" eb="6">
      <t>テアテワリアイ</t>
    </rPh>
    <phoneticPr fontId="22"/>
  </si>
  <si>
    <t>祝祭日手当割合</t>
    <rPh sb="0" eb="3">
      <t>シュクサイジツ</t>
    </rPh>
    <rPh sb="3" eb="5">
      <t>テアテ</t>
    </rPh>
    <rPh sb="5" eb="7">
      <t>ワリアイ</t>
    </rPh>
    <phoneticPr fontId="22"/>
  </si>
  <si>
    <t>厚生労働省の時間外労働の割増率</t>
    <phoneticPr fontId="22"/>
  </si>
  <si>
    <t>予備車両稼働日数</t>
    <rPh sb="0" eb="4">
      <t>ヨビシャリョウ</t>
    </rPh>
    <rPh sb="4" eb="6">
      <t>カドウ</t>
    </rPh>
    <rPh sb="6" eb="8">
      <t>ニッスウ</t>
    </rPh>
    <phoneticPr fontId="22"/>
  </si>
  <si>
    <t>厚生労働省の法定休日の割増率</t>
    <rPh sb="6" eb="10">
      <t>ホウテイキュウジツ</t>
    </rPh>
    <phoneticPr fontId="22"/>
  </si>
  <si>
    <t>車両の時速</t>
    <rPh sb="0" eb="2">
      <t>シャリョウ</t>
    </rPh>
    <rPh sb="3" eb="5">
      <t>ジソク</t>
    </rPh>
    <phoneticPr fontId="22"/>
  </si>
  <si>
    <t>km/h</t>
    <phoneticPr fontId="22"/>
  </si>
  <si>
    <t>燃費</t>
    <rPh sb="0" eb="2">
      <t>ネンピ</t>
    </rPh>
    <phoneticPr fontId="22"/>
  </si>
  <si>
    <t>km/㍑</t>
  </si>
  <si>
    <t>黄色のセル</t>
    <phoneticPr fontId="22"/>
  </si>
  <si>
    <t>各自治体の実態に応じて入力を変更してください</t>
    <phoneticPr fontId="22"/>
  </si>
  <si>
    <t>自動計算のため、入力不要です</t>
    <phoneticPr fontId="22"/>
  </si>
  <si>
    <t>　・B列「原価」については、自動計算のため入力不要です。</t>
    <phoneticPr fontId="22"/>
  </si>
  <si>
    <t>　・上記以外にも、C列からAB列で色付けされていないセルは同様に入力不要です。</t>
    <phoneticPr fontId="22"/>
  </si>
  <si>
    <t xml:space="preserve">  ・G５９～G６７の消耗品費については、参考値を計上しています。今後の物価変動により、入力を変更する必要が生じます。</t>
    <phoneticPr fontId="22"/>
  </si>
  <si>
    <t>・「入力表」の数値が連動していますので、入力不要です。</t>
    <phoneticPr fontId="22"/>
  </si>
  <si>
    <t>入力表と連動</t>
    <rPh sb="0" eb="3">
      <t>ニュウリョクヒョウ</t>
    </rPh>
    <rPh sb="4" eb="6">
      <t>レンドウ</t>
    </rPh>
    <phoneticPr fontId="22"/>
  </si>
  <si>
    <t>休日手当割合</t>
    <rPh sb="0" eb="2">
      <t>キュウジツ</t>
    </rPh>
    <rPh sb="2" eb="4">
      <t>テアテ</t>
    </rPh>
    <rPh sb="4" eb="6">
      <t>ワリアイ</t>
    </rPh>
    <phoneticPr fontId="22"/>
  </si>
  <si>
    <t>休日の稼働日数（年あたり代休日数）
予定外に休日に出勤し、代休を取得した日数を入力してください。振替休日は「平日」、代休は「休日」に入力してください。</t>
    <rPh sb="0" eb="2">
      <t>キュウジツ</t>
    </rPh>
    <rPh sb="3" eb="5">
      <t>カドウ</t>
    </rPh>
    <rPh sb="5" eb="7">
      <t>ニッスウ</t>
    </rPh>
    <rPh sb="8" eb="9">
      <t>ネン</t>
    </rPh>
    <rPh sb="12" eb="14">
      <t>ダイキュウ</t>
    </rPh>
    <rPh sb="14" eb="16">
      <t>ニッスウ</t>
    </rPh>
    <rPh sb="18" eb="21">
      <t>ヨテイガイ</t>
    </rPh>
    <rPh sb="22" eb="24">
      <t>キュウジツ</t>
    </rPh>
    <rPh sb="25" eb="27">
      <t>シュッキン</t>
    </rPh>
    <rPh sb="29" eb="31">
      <t>ダイキュウ</t>
    </rPh>
    <rPh sb="32" eb="34">
      <t>シュトク</t>
    </rPh>
    <rPh sb="36" eb="38">
      <t>ニッスウ</t>
    </rPh>
    <rPh sb="39" eb="41">
      <t>ニュウリョク</t>
    </rPh>
    <rPh sb="48" eb="52">
      <t>フリカエキュウジツ</t>
    </rPh>
    <rPh sb="54" eb="56">
      <t>ヘイジツ</t>
    </rPh>
    <rPh sb="58" eb="60">
      <t>ダイキュウ</t>
    </rPh>
    <rPh sb="62" eb="64">
      <t>キュウジツ</t>
    </rPh>
    <rPh sb="66" eb="68">
      <t>ニュウリョク</t>
    </rPh>
    <phoneticPr fontId="22"/>
  </si>
  <si>
    <t>予定外に休日に出勤し、代休を取得した日数を入力してください（D５にはこの数値も含んで計算します）。振替休日は「平日」、代休は「休日」に入力してください。</t>
    <rPh sb="0" eb="3">
      <t>ヨテイガイ</t>
    </rPh>
    <rPh sb="4" eb="6">
      <t>キュウジツ</t>
    </rPh>
    <rPh sb="7" eb="9">
      <t>シュッキン</t>
    </rPh>
    <rPh sb="11" eb="13">
      <t>ダイキュウ</t>
    </rPh>
    <rPh sb="14" eb="16">
      <t>シュトク</t>
    </rPh>
    <phoneticPr fontId="22"/>
  </si>
  <si>
    <t>うち、休日稼働日数（年あたり）</t>
    <rPh sb="3" eb="5">
      <t>キュウジツ</t>
    </rPh>
    <rPh sb="5" eb="9">
      <t>カドウニッスウ</t>
    </rPh>
    <rPh sb="10" eb="11">
      <t>ネン</t>
    </rPh>
    <phoneticPr fontId="22"/>
  </si>
  <si>
    <t>D２１</t>
  </si>
  <si>
    <t>厚生労働省の時間外労働の割増率を使用しています。変更がある場合は、入力を変更してください。振替休日の場合には割増賃金は適用されないため「平日」、予定外に休日に出勤し、代休を取得した日数にたいして割増賃金が適用されます。</t>
    <rPh sb="45" eb="49">
      <t>フリカエキュウジツ</t>
    </rPh>
    <rPh sb="50" eb="52">
      <t>バアイ</t>
    </rPh>
    <rPh sb="54" eb="58">
      <t>ワリマシチンギン</t>
    </rPh>
    <rPh sb="59" eb="61">
      <t>テキヨウ</t>
    </rPh>
    <rPh sb="68" eb="70">
      <t>ヘイジツ</t>
    </rPh>
    <rPh sb="97" eb="101">
      <t>ワリマシチンギン</t>
    </rPh>
    <rPh sb="102" eb="104">
      <t>テキヨウ</t>
    </rPh>
    <phoneticPr fontId="22"/>
  </si>
  <si>
    <t>祝祭日に出勤した場合には、手当を付けると想定しています。変更がある場合には、入力を変更してください。厚生労働省の法定休日・祝祭日に出勤した場合の割増率を使用しています。</t>
    <rPh sb="4" eb="6">
      <t>シュッキン</t>
    </rPh>
    <rPh sb="8" eb="10">
      <t>バアイ</t>
    </rPh>
    <rPh sb="13" eb="15">
      <t>テアテ</t>
    </rPh>
    <rPh sb="16" eb="17">
      <t>ツ</t>
    </rPh>
    <rPh sb="20" eb="22">
      <t>ソウテイ</t>
    </rPh>
    <rPh sb="28" eb="30">
      <t>ヘンコウ</t>
    </rPh>
    <rPh sb="33" eb="35">
      <t>バアイ</t>
    </rPh>
    <rPh sb="38" eb="40">
      <t>ニュウリョク</t>
    </rPh>
    <rPh sb="41" eb="43">
      <t>ヘンコウ</t>
    </rPh>
    <rPh sb="56" eb="58">
      <t>ホウテイ</t>
    </rPh>
    <rPh sb="58" eb="60">
      <t>キュウジツ</t>
    </rPh>
    <rPh sb="61" eb="64">
      <t>シュクサイジツ</t>
    </rPh>
    <rPh sb="65" eb="67">
      <t>シュッキン</t>
    </rPh>
    <rPh sb="69" eb="71">
      <t>バアイ</t>
    </rPh>
    <phoneticPr fontId="22"/>
  </si>
  <si>
    <t>40歳以上の掛率を採用していますが、介護保険料の関係で40歳未満の場合は掛率が異なるため、全国健康保険協会の保険料額表を確認してください</t>
    <phoneticPr fontId="22"/>
  </si>
  <si>
    <t>D22</t>
    <phoneticPr fontId="22"/>
  </si>
  <si>
    <t>D２２～D26</t>
    <phoneticPr fontId="22"/>
  </si>
  <si>
    <t>D27</t>
    <phoneticPr fontId="22"/>
  </si>
  <si>
    <t>燃料費
　軽油料金</t>
    <rPh sb="0" eb="3">
      <t>ネンリョウヒ</t>
    </rPh>
    <rPh sb="5" eb="9">
      <t>ケイユリョウキン</t>
    </rPh>
    <phoneticPr fontId="22"/>
  </si>
  <si>
    <t>燃料費
エンジンオイル～グリスアップ不凍液</t>
    <rPh sb="0" eb="3">
      <t>ネンリョウヒ</t>
    </rPh>
    <rPh sb="18" eb="21">
      <t>フトウエキ</t>
    </rPh>
    <phoneticPr fontId="22"/>
  </si>
  <si>
    <t>D２8～30</t>
    <phoneticPr fontId="22"/>
  </si>
  <si>
    <t>D３1～32</t>
    <phoneticPr fontId="22"/>
  </si>
  <si>
    <t>D36</t>
  </si>
  <si>
    <t>D39</t>
  </si>
  <si>
    <t>D40</t>
    <phoneticPr fontId="22"/>
  </si>
  <si>
    <t>D41</t>
  </si>
  <si>
    <t>10％を入力しています。変更となる場合には、その値を変更してください</t>
    <phoneticPr fontId="22"/>
  </si>
  <si>
    <t>D42～50</t>
    <phoneticPr fontId="22"/>
  </si>
  <si>
    <t>D51</t>
    <phoneticPr fontId="22"/>
  </si>
  <si>
    <t>エッセンシャルワーカー向け事前協議状況の各自治体の数値の平均値をもとに計上しています。物価変動等により変更となる場合には、その値を変更してください。</t>
    <rPh sb="43" eb="45">
      <t>ブッカ</t>
    </rPh>
    <phoneticPr fontId="22"/>
  </si>
  <si>
    <t>自動車取得税（環境性能割）</t>
    <rPh sb="0" eb="3">
      <t>ジドウシャ</t>
    </rPh>
    <rPh sb="3" eb="5">
      <t>シュトク</t>
    </rPh>
    <rPh sb="5" eb="6">
      <t>ゼイ</t>
    </rPh>
    <phoneticPr fontId="22"/>
  </si>
  <si>
    <t>３％を入力しています。2019年10月以降は「自動車取得税」は廃止され「環境性能割」が導入されました。燃費性能に応じて登録車0～3％の変動があります。変更となる場合にはその値を変更してください。</t>
    <rPh sb="3" eb="5">
      <t>ニュウリョク</t>
    </rPh>
    <rPh sb="15" eb="16">
      <t>ネン</t>
    </rPh>
    <rPh sb="18" eb="21">
      <t>ガツイコウ</t>
    </rPh>
    <rPh sb="23" eb="26">
      <t>ジドウシャ</t>
    </rPh>
    <rPh sb="26" eb="28">
      <t>シュトク</t>
    </rPh>
    <rPh sb="28" eb="29">
      <t>ゼイ</t>
    </rPh>
    <rPh sb="31" eb="33">
      <t>ハイシ</t>
    </rPh>
    <rPh sb="43" eb="45">
      <t>ドウニュウ</t>
    </rPh>
    <rPh sb="51" eb="53">
      <t>ネンピ</t>
    </rPh>
    <rPh sb="53" eb="55">
      <t>セイノウ</t>
    </rPh>
    <rPh sb="56" eb="57">
      <t>オウ</t>
    </rPh>
    <rPh sb="59" eb="62">
      <t>トウロクシャ</t>
    </rPh>
    <rPh sb="67" eb="69">
      <t>ヘンドウ</t>
    </rPh>
    <rPh sb="75" eb="77">
      <t>ヘンコウ</t>
    </rPh>
    <rPh sb="80" eb="82">
      <t>バアイ</t>
    </rPh>
    <rPh sb="86" eb="87">
      <t>アタイ</t>
    </rPh>
    <rPh sb="88" eb="90">
      <t>ヘンコウ</t>
    </rPh>
    <phoneticPr fontId="22"/>
  </si>
  <si>
    <t>保険料率の改定などがあった際には最新値を入力</t>
    <rPh sb="0" eb="4">
      <t>ホケンリョウリツ</t>
    </rPh>
    <rPh sb="5" eb="7">
      <t>カイテイ</t>
    </rPh>
    <rPh sb="13" eb="14">
      <t>サイ</t>
    </rPh>
    <rPh sb="16" eb="18">
      <t>サイシン</t>
    </rPh>
    <rPh sb="18" eb="19">
      <t>アタイ</t>
    </rPh>
    <rPh sb="20" eb="22">
      <t>ニュウリョク</t>
    </rPh>
    <phoneticPr fontId="22"/>
  </si>
  <si>
    <t>　　　　　自動車取得税（環境性能割）</t>
    <rPh sb="5" eb="8">
      <t>ジドウシャ</t>
    </rPh>
    <rPh sb="8" eb="10">
      <t>シュトク</t>
    </rPh>
    <rPh sb="10" eb="11">
      <t>ゼイ</t>
    </rPh>
    <rPh sb="12" eb="14">
      <t>カンキョウ</t>
    </rPh>
    <rPh sb="14" eb="16">
      <t>セイノウ</t>
    </rPh>
    <rPh sb="16" eb="17">
      <t>ワリ</t>
    </rPh>
    <phoneticPr fontId="22"/>
  </si>
  <si>
    <t>か月＝</t>
    <rPh sb="1" eb="2">
      <t>ツキ</t>
    </rPh>
    <phoneticPr fontId="22"/>
  </si>
  <si>
    <t>÷12か月＝</t>
    <rPh sb="4" eb="5">
      <t>ツキ</t>
    </rPh>
    <phoneticPr fontId="22"/>
  </si>
  <si>
    <t>手順２　「原価計算書」の記入</t>
    <rPh sb="0" eb="2">
      <t>テジュン</t>
    </rPh>
    <rPh sb="5" eb="7">
      <t>ゲンカ</t>
    </rPh>
    <rPh sb="7" eb="10">
      <t>ケイサンショ</t>
    </rPh>
    <rPh sb="12" eb="14">
      <t>キニュウ</t>
    </rPh>
    <phoneticPr fontId="22"/>
  </si>
  <si>
    <t>手順３　「原価計算書」の完成</t>
    <rPh sb="0" eb="2">
      <t>テジュン</t>
    </rPh>
    <rPh sb="5" eb="7">
      <t>ゲンカ</t>
    </rPh>
    <rPh sb="7" eb="10">
      <t>ケイサンショ</t>
    </rPh>
    <rPh sb="12" eb="14">
      <t>カンセイ</t>
    </rPh>
    <phoneticPr fontId="22"/>
  </si>
  <si>
    <t>年間稼働日数÷12か月をした場合に小数点が出る可能性があるため、年間の金額を12で割っている</t>
  </si>
  <si>
    <t>労務費単価：国土交通省「公共工事設計労務単価」版</t>
    <rPh sb="6" eb="8">
      <t>コクド</t>
    </rPh>
    <rPh sb="8" eb="11">
      <t>コウツウショウ</t>
    </rPh>
    <rPh sb="12" eb="14">
      <t>コウキョウ</t>
    </rPh>
    <rPh sb="14" eb="16">
      <t>コウジ</t>
    </rPh>
    <rPh sb="16" eb="18">
      <t>セッケイ</t>
    </rPh>
    <rPh sb="18" eb="20">
      <t>ロウム</t>
    </rPh>
    <rPh sb="20" eb="22">
      <t>タンカ</t>
    </rPh>
    <rPh sb="23" eb="24">
      <t>バン</t>
    </rPh>
    <phoneticPr fontId="22"/>
  </si>
  <si>
    <t>（作業員労務費単価：国土交通省）
下記の表と原価計算書に、各自治体の状況を入力いただくと、自動的に原価計算書が作成できます。</t>
    <rPh sb="1" eb="4">
      <t>サギョウイン</t>
    </rPh>
    <rPh sb="4" eb="7">
      <t>ロウムヒ</t>
    </rPh>
    <rPh sb="7" eb="9">
      <t>タンカ</t>
    </rPh>
    <rPh sb="10" eb="15">
      <t>コクドコウツウショウ</t>
    </rPh>
    <phoneticPr fontId="22"/>
  </si>
  <si>
    <t xml:space="preserve">    摘    要    （    算    出    根    拠    等    ）　　※週５日収集の場合の計算例</t>
    <rPh sb="48" eb="49">
      <t>シュウ</t>
    </rPh>
    <rPh sb="50" eb="51">
      <t>ニチ</t>
    </rPh>
    <rPh sb="51" eb="53">
      <t>シュウシュウ</t>
    </rPh>
    <rPh sb="54" eb="56">
      <t>バアイ</t>
    </rPh>
    <rPh sb="57" eb="59">
      <t>ケイサン</t>
    </rPh>
    <rPh sb="59" eb="60">
      <t>レイ</t>
    </rPh>
    <phoneticPr fontId="22"/>
  </si>
  <si>
    <r>
      <t>国土交通省「公共工事設計労務単価」（運転手（一般））令和7年度</t>
    </r>
    <r>
      <rPr>
        <u/>
        <sz val="11"/>
        <rFont val="ＭＳ Ｐゴシック"/>
        <family val="3"/>
        <charset val="128"/>
      </rPr>
      <t>全国平均</t>
    </r>
    <r>
      <rPr>
        <sz val="11"/>
        <rFont val="ＭＳ Ｐゴシック"/>
        <family val="3"/>
        <charset val="128"/>
      </rPr>
      <t>。</t>
    </r>
    <rPh sb="31" eb="35">
      <t>ゼンコクヘイキン</t>
    </rPh>
    <phoneticPr fontId="22"/>
  </si>
  <si>
    <r>
      <t>国土交通省「公共工事設計労務単価」（普通作業員）令和7年度</t>
    </r>
    <r>
      <rPr>
        <u/>
        <sz val="11"/>
        <rFont val="ＭＳ Ｐゴシック"/>
        <family val="3"/>
        <charset val="128"/>
      </rPr>
      <t>全国平均</t>
    </r>
    <r>
      <rPr>
        <sz val="11"/>
        <rFont val="ＭＳ Ｐゴシック"/>
        <family val="3"/>
        <charset val="128"/>
      </rPr>
      <t>。</t>
    </r>
    <rPh sb="18" eb="20">
      <t>フツウ</t>
    </rPh>
    <rPh sb="29" eb="33">
      <t>ゼンコクヘイキン</t>
    </rPh>
    <phoneticPr fontId="22"/>
  </si>
  <si>
    <r>
      <t>一般廃棄物収集運搬業務委託
【国土交通省「公共工事設計労務単価」版】原価計算書案</t>
    </r>
    <r>
      <rPr>
        <b/>
        <u/>
        <sz val="26"/>
        <color rgb="FFFF0000"/>
        <rFont val="ＭＳ Ｐゴシック"/>
        <family val="3"/>
        <charset val="128"/>
      </rPr>
      <t>（修正版）</t>
    </r>
    <r>
      <rPr>
        <b/>
        <sz val="26"/>
        <rFont val="ＭＳ Ｐゴシック"/>
        <family val="3"/>
        <charset val="128"/>
      </rPr>
      <t xml:space="preserve">
（週5日収集の場合）</t>
    </r>
    <rPh sb="0" eb="2">
      <t>イッパン</t>
    </rPh>
    <rPh sb="2" eb="5">
      <t>ハイキブツ</t>
    </rPh>
    <rPh sb="5" eb="7">
      <t>シュウシュウ</t>
    </rPh>
    <rPh sb="7" eb="9">
      <t>ウンパン</t>
    </rPh>
    <rPh sb="9" eb="11">
      <t>ギョウム</t>
    </rPh>
    <rPh sb="11" eb="13">
      <t>イタク</t>
    </rPh>
    <rPh sb="41" eb="44">
      <t>シュウセイバン</t>
    </rPh>
    <rPh sb="47" eb="48">
      <t>シュウ</t>
    </rPh>
    <rPh sb="49" eb="50">
      <t>ニチ</t>
    </rPh>
    <rPh sb="50" eb="52">
      <t>シュウシュウ</t>
    </rPh>
    <rPh sb="53" eb="55">
      <t>バアイ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</si>
</sst>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0.0;[Red]\-#,##0.0"/>
    <numFmt numFmtId="177" formatCode="#,##0_ ;[Red]\-#,##0\ "/>
    <numFmt numFmtId="178" formatCode="#,##0_ "/>
    <numFmt numFmtId="179" formatCode="#,##0_);[Red]\(#,##0\)"/>
    <numFmt numFmtId="180" formatCode="#,##0.000;[Red]\-#,##0.000"/>
    <numFmt numFmtId="181" formatCode="#,##0.0000;[Red]\-#,##0.0000"/>
    <numFmt numFmtId="182" formatCode="0.0%"/>
  </numFmts>
  <fonts count="60">
    <font>
      <sz val="11"/>
      <name val="ＭＳ Ｐゴシック"/>
      <family val="3"/>
      <charset val="128"/>
    </font>
    <font>
      <sz val="11"/>
      <color indexed="8"/>
      <name val="ＭＳ Ｐゴシック"/>
      <family val="3"/>
      <charset val="128"/>
    </font>
    <font>
      <sz val="11"/>
      <color indexed="9"/>
      <name val="ＭＳ Ｐゴシック"/>
      <family val="3"/>
      <charset val="128"/>
    </font>
    <font>
      <sz val="8"/>
      <name val="Times New Roman"/>
      <family val="1"/>
    </font>
    <font>
      <b/>
      <sz val="12"/>
      <name val="Arial"/>
      <family val="2"/>
    </font>
    <font>
      <sz val="11"/>
      <color indexed="1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ＭＳ Ｐゴシック"/>
      <family val="3"/>
      <charset val="128"/>
    </font>
    <font>
      <sz val="12"/>
      <name val="ＭＳ 明朝"/>
      <family val="1"/>
      <charset val="128"/>
    </font>
    <font>
      <sz val="12"/>
      <name val="ＦＡ 教科書Ｍ"/>
      <family val="1"/>
      <charset val="128"/>
    </font>
    <font>
      <sz val="6"/>
      <name val="ＭＳ Ｐゴシック"/>
      <family val="3"/>
      <charset val="128"/>
    </font>
    <font>
      <b/>
      <sz val="9"/>
      <color indexed="81"/>
      <name val="MS P ゴシック"/>
      <family val="3"/>
      <charset val="128"/>
    </font>
    <font>
      <sz val="11"/>
      <name val="ＭＳ Ｐゴシック"/>
      <family val="3"/>
      <charset val="128"/>
    </font>
    <font>
      <sz val="12"/>
      <color rgb="FFFF0000"/>
      <name val="ＭＳ 明朝"/>
      <family val="1"/>
      <charset val="128"/>
    </font>
    <font>
      <b/>
      <sz val="12"/>
      <color rgb="FFFF0000"/>
      <name val="ＭＳ 明朝"/>
      <family val="1"/>
      <charset val="128"/>
    </font>
    <font>
      <b/>
      <sz val="12"/>
      <name val="ＭＳ 明朝"/>
      <family val="1"/>
      <charset val="128"/>
    </font>
    <font>
      <b/>
      <sz val="11"/>
      <name val="ＭＳ Ｐゴシック"/>
      <family val="3"/>
      <charset val="128"/>
    </font>
    <font>
      <b/>
      <sz val="12"/>
      <name val="ＭＳ Ｐゴシック"/>
      <family val="3"/>
      <charset val="128"/>
    </font>
    <font>
      <b/>
      <sz val="26"/>
      <name val="ＭＳ Ｐゴシック"/>
      <family val="3"/>
      <charset val="128"/>
    </font>
    <font>
      <sz val="18"/>
      <name val="ＭＳ Ｐゴシック"/>
      <family val="3"/>
      <charset val="128"/>
    </font>
    <font>
      <sz val="14"/>
      <name val="BIZ UDP明朝 Medium"/>
      <family val="1"/>
      <charset val="128"/>
    </font>
    <font>
      <sz val="12"/>
      <name val="BIZ UDP明朝 Medium"/>
      <family val="1"/>
      <charset val="128"/>
    </font>
    <font>
      <b/>
      <sz val="12"/>
      <name val="BIZ UDP明朝 Medium"/>
      <family val="1"/>
      <charset val="128"/>
    </font>
    <font>
      <b/>
      <sz val="12"/>
      <color rgb="FF000000"/>
      <name val="BIZ UDP明朝 Medium"/>
      <family val="1"/>
      <charset val="128"/>
    </font>
    <font>
      <sz val="12"/>
      <color rgb="FF000000"/>
      <name val="BIZ UDP明朝 Medium"/>
      <family val="1"/>
      <charset val="128"/>
    </font>
    <font>
      <b/>
      <sz val="11"/>
      <color rgb="FF0070C0"/>
      <name val="ＭＳ Ｐゴシック"/>
      <family val="3"/>
      <charset val="128"/>
    </font>
    <font>
      <sz val="12"/>
      <color rgb="FF0070C0"/>
      <name val="ＭＳ 明朝"/>
      <family val="1"/>
      <charset val="128"/>
    </font>
    <font>
      <sz val="11"/>
      <name val="BIZ UDP明朝 Medium"/>
      <family val="1"/>
      <charset val="128"/>
    </font>
    <font>
      <sz val="10"/>
      <name val="BIZ UDP明朝 Medium"/>
      <family val="1"/>
      <charset val="128"/>
    </font>
    <font>
      <sz val="26"/>
      <color theme="0"/>
      <name val="Meiryo UI"/>
      <family val="3"/>
      <charset val="128"/>
    </font>
    <font>
      <b/>
      <sz val="15"/>
      <name val="ＭＳ Ｐゴシック"/>
      <family val="3"/>
      <charset val="128"/>
    </font>
    <font>
      <sz val="12"/>
      <color rgb="FF000000"/>
      <name val="ＭＳ Ｐゴシック"/>
      <family val="3"/>
      <charset val="128"/>
    </font>
    <font>
      <b/>
      <sz val="16"/>
      <color theme="9"/>
      <name val="ＭＳ Ｐゴシック"/>
      <family val="3"/>
      <charset val="128"/>
    </font>
    <font>
      <b/>
      <sz val="16"/>
      <color rgb="FF000000"/>
      <name val="ＭＳ Ｐゴシック"/>
      <family val="3"/>
      <charset val="128"/>
    </font>
    <font>
      <b/>
      <sz val="16"/>
      <name val="ＭＳ Ｐゴシック"/>
      <family val="3"/>
      <charset val="128"/>
    </font>
    <font>
      <b/>
      <sz val="11"/>
      <name val="BIZ UDP明朝 Medium"/>
      <family val="1"/>
      <charset val="128"/>
    </font>
    <font>
      <sz val="8"/>
      <color rgb="FFFF0000"/>
      <name val="ＭＳ 明朝"/>
      <family val="1"/>
      <charset val="128"/>
    </font>
    <font>
      <sz val="11"/>
      <name val="ＭＳ 明朝"/>
      <family val="1"/>
      <charset val="128"/>
    </font>
    <font>
      <sz val="11"/>
      <color rgb="FFFF0000"/>
      <name val="ＭＳ Ｐゴシック"/>
      <family val="3"/>
      <charset val="128"/>
    </font>
    <font>
      <sz val="8"/>
      <name val="ＭＳ 明朝"/>
      <family val="1"/>
      <charset val="128"/>
    </font>
    <font>
      <sz val="10.5"/>
      <name val="ＭＳ Ｐゴシック"/>
      <family val="3"/>
      <charset val="128"/>
    </font>
    <font>
      <sz val="10.5"/>
      <name val="ＭＳ 明朝"/>
      <family val="1"/>
      <charset val="128"/>
    </font>
    <font>
      <b/>
      <sz val="12"/>
      <color rgb="FFFF0000"/>
      <name val="ＭＳ Ｐゴシック"/>
      <family val="3"/>
      <charset val="128"/>
    </font>
    <font>
      <strike/>
      <sz val="12"/>
      <color rgb="FFFF0000"/>
      <name val="ＭＳ 明朝"/>
      <family val="1"/>
      <charset val="128"/>
    </font>
    <font>
      <b/>
      <u/>
      <sz val="26"/>
      <color rgb="FFFF0000"/>
      <name val="ＭＳ Ｐゴシック"/>
      <family val="3"/>
      <charset val="128"/>
    </font>
    <font>
      <sz val="11"/>
      <color rgb="FFFF0000"/>
      <name val="ＭＳ 明朝"/>
      <family val="1"/>
      <charset val="128"/>
    </font>
    <font>
      <b/>
      <strike/>
      <sz val="12"/>
      <color rgb="FFFF0000"/>
      <name val="ＭＳ Ｐゴシック"/>
      <family val="3"/>
      <charset val="128"/>
    </font>
    <font>
      <u/>
      <sz val="11"/>
      <name val="ＭＳ Ｐゴシック"/>
      <family val="3"/>
      <charset val="128"/>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bgColor indexed="64"/>
      </patternFill>
    </fill>
    <fill>
      <patternFill patternType="solid">
        <fgColor rgb="FFE2EFDA"/>
        <bgColor rgb="FF000000"/>
      </patternFill>
    </fill>
    <fill>
      <patternFill patternType="solid">
        <fgColor theme="2" tint="-9.9978637043366805E-2"/>
        <bgColor indexed="64"/>
      </patternFill>
    </fill>
    <fill>
      <patternFill patternType="solid">
        <fgColor theme="9" tint="0.39997558519241921"/>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5"/>
      </left>
      <right style="thick">
        <color theme="5"/>
      </right>
      <top style="thick">
        <color theme="5"/>
      </top>
      <bottom style="thin">
        <color indexed="64"/>
      </bottom>
      <diagonal/>
    </border>
    <border>
      <left style="thick">
        <color theme="5"/>
      </left>
      <right style="thick">
        <color theme="5"/>
      </right>
      <top style="thick">
        <color theme="5"/>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theme="5"/>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ck">
        <color theme="5"/>
      </left>
      <right style="thick">
        <color theme="5"/>
      </right>
      <top style="thin">
        <color indexed="64"/>
      </top>
      <bottom style="hair">
        <color indexed="64"/>
      </bottom>
      <diagonal/>
    </border>
    <border>
      <left style="thick">
        <color theme="5"/>
      </left>
      <right style="thick">
        <color theme="5"/>
      </right>
      <top style="hair">
        <color indexed="64"/>
      </top>
      <bottom style="hair">
        <color indexed="64"/>
      </bottom>
      <diagonal/>
    </border>
    <border>
      <left style="thick">
        <color theme="5"/>
      </left>
      <right style="thick">
        <color theme="5"/>
      </right>
      <top style="hair">
        <color indexed="64"/>
      </top>
      <bottom style="thick">
        <color theme="5"/>
      </bottom>
      <diagonal/>
    </border>
    <border>
      <left style="thick">
        <color theme="5"/>
      </left>
      <right style="thick">
        <color theme="5"/>
      </right>
      <top style="hair">
        <color indexed="64"/>
      </top>
      <bottom style="thin">
        <color indexed="64"/>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right/>
      <top style="medium">
        <color theme="9"/>
      </top>
      <bottom style="medium">
        <color theme="9"/>
      </bottom>
      <diagonal/>
    </border>
    <border>
      <left style="thin">
        <color indexed="64"/>
      </left>
      <right/>
      <top/>
      <bottom/>
      <diagonal/>
    </border>
    <border>
      <left style="thick">
        <color theme="5"/>
      </left>
      <right/>
      <top style="thin">
        <color indexed="64"/>
      </top>
      <bottom style="thin">
        <color indexed="64"/>
      </bottom>
      <diagonal/>
    </border>
    <border>
      <left style="thick">
        <color theme="5"/>
      </left>
      <right/>
      <top style="thin">
        <color indexed="64"/>
      </top>
      <bottom style="hair">
        <color indexed="64"/>
      </bottom>
      <diagonal/>
    </border>
    <border>
      <left style="thick">
        <color theme="5"/>
      </left>
      <right/>
      <top style="hair">
        <color indexed="64"/>
      </top>
      <bottom style="hair">
        <color indexed="64"/>
      </bottom>
      <diagonal/>
    </border>
    <border>
      <left style="thick">
        <color theme="5"/>
      </left>
      <right/>
      <top style="hair">
        <color indexed="64"/>
      </top>
      <bottom style="thin">
        <color indexed="64"/>
      </bottom>
      <diagonal/>
    </border>
    <border>
      <left style="thick">
        <color theme="5"/>
      </left>
      <right/>
      <top style="thin">
        <color indexed="64"/>
      </top>
      <bottom/>
      <diagonal/>
    </border>
    <border>
      <left style="thin">
        <color indexed="64"/>
      </left>
      <right style="thin">
        <color indexed="64"/>
      </right>
      <top style="hair">
        <color indexed="64"/>
      </top>
      <bottom/>
      <diagonal/>
    </border>
    <border>
      <left style="thick">
        <color theme="5"/>
      </left>
      <right/>
      <top/>
      <bottom/>
      <diagonal/>
    </border>
    <border>
      <left style="thin">
        <color indexed="64"/>
      </left>
      <right/>
      <top/>
      <bottom style="hair">
        <color indexed="64"/>
      </bottom>
      <diagonal/>
    </border>
    <border>
      <left style="thick">
        <color theme="5"/>
      </left>
      <right style="thick">
        <color theme="5"/>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ck">
        <color theme="5"/>
      </left>
      <right style="thick">
        <color theme="5"/>
      </right>
      <top style="hair">
        <color indexed="64"/>
      </top>
      <bottom/>
      <diagonal/>
    </border>
    <border>
      <left style="thin">
        <color indexed="64"/>
      </left>
      <right style="medium">
        <color indexed="64"/>
      </right>
      <top/>
      <bottom style="thin">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0" borderId="0">
      <alignment horizontal="center" wrapText="1"/>
      <protection locked="0"/>
    </xf>
    <xf numFmtId="0" fontId="4" fillId="0" borderId="1" applyNumberFormat="0" applyAlignment="0" applyProtection="0">
      <alignment horizontal="left" vertical="center"/>
    </xf>
    <xf numFmtId="0" fontId="4" fillId="0" borderId="2">
      <alignment horizontal="left" vertical="center"/>
    </xf>
    <xf numFmtId="14" fontId="3" fillId="0" borderId="0">
      <alignment horizontal="center" wrapText="1"/>
      <protection locked="0"/>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6" fillId="0" borderId="0" applyNumberFormat="0" applyFill="0" applyBorder="0" applyAlignment="0" applyProtection="0">
      <alignment vertical="center"/>
    </xf>
    <xf numFmtId="0" fontId="7" fillId="15" borderId="3" applyNumberFormat="0" applyAlignment="0" applyProtection="0">
      <alignment vertical="center"/>
    </xf>
    <xf numFmtId="0" fontId="5" fillId="7" borderId="0" applyNumberFormat="0" applyBorder="0" applyAlignment="0" applyProtection="0">
      <alignment vertical="center"/>
    </xf>
    <xf numFmtId="0" fontId="24" fillId="4" borderId="4" applyNumberFormat="0" applyFont="0" applyAlignment="0" applyProtection="0">
      <alignment vertical="center"/>
    </xf>
    <xf numFmtId="0" fontId="8" fillId="0" borderId="5" applyNumberFormat="0" applyFill="0" applyAlignment="0" applyProtection="0">
      <alignment vertical="center"/>
    </xf>
    <xf numFmtId="0" fontId="11" fillId="16" borderId="0" applyNumberFormat="0" applyBorder="0" applyAlignment="0" applyProtection="0">
      <alignment vertical="center"/>
    </xf>
    <xf numFmtId="0" fontId="16" fillId="17" borderId="6" applyNumberFormat="0" applyAlignment="0" applyProtection="0">
      <alignment vertical="center"/>
    </xf>
    <xf numFmtId="0" fontId="8" fillId="0" borderId="0" applyNumberFormat="0" applyFill="0" applyBorder="0" applyAlignment="0" applyProtection="0">
      <alignment vertical="center"/>
    </xf>
    <xf numFmtId="38" fontId="24" fillId="0" borderId="0" applyFont="0" applyFill="0" applyBorder="0" applyAlignment="0" applyProtection="0"/>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8" fillId="0" borderId="10" applyNumberFormat="0" applyFill="0" applyAlignment="0" applyProtection="0">
      <alignment vertical="center"/>
    </xf>
    <xf numFmtId="0" fontId="10" fillId="17" borderId="11" applyNumberFormat="0" applyAlignment="0" applyProtection="0">
      <alignment vertical="center"/>
    </xf>
    <xf numFmtId="0" fontId="17" fillId="0" borderId="0" applyNumberFormat="0" applyFill="0" applyBorder="0" applyAlignment="0" applyProtection="0">
      <alignment vertical="center"/>
    </xf>
    <xf numFmtId="0" fontId="9" fillId="7" borderId="6" applyNumberFormat="0" applyAlignment="0" applyProtection="0">
      <alignment vertical="center"/>
    </xf>
    <xf numFmtId="0" fontId="12" fillId="6" borderId="0" applyNumberFormat="0" applyBorder="0" applyAlignment="0" applyProtection="0">
      <alignment vertical="center"/>
    </xf>
  </cellStyleXfs>
  <cellXfs count="405">
    <xf numFmtId="0" fontId="0" fillId="0" borderId="0" xfId="0"/>
    <xf numFmtId="0" fontId="19" fillId="0" borderId="0" xfId="0" applyFont="1"/>
    <xf numFmtId="5" fontId="19" fillId="0" borderId="0" xfId="0" applyNumberFormat="1" applyFont="1"/>
    <xf numFmtId="0" fontId="19" fillId="0" borderId="0" xfId="0" applyFont="1" applyAlignment="1">
      <alignment horizontal="left"/>
    </xf>
    <xf numFmtId="0" fontId="20" fillId="0" borderId="0" xfId="0" applyFont="1"/>
    <xf numFmtId="6" fontId="20" fillId="0" borderId="0" xfId="0" applyNumberFormat="1" applyFont="1"/>
    <xf numFmtId="6" fontId="20" fillId="0" borderId="12" xfId="0" applyNumberFormat="1" applyFont="1" applyBorder="1"/>
    <xf numFmtId="0" fontId="20" fillId="0" borderId="13" xfId="0" applyFont="1" applyBorder="1"/>
    <xf numFmtId="38" fontId="20" fillId="0" borderId="14" xfId="0" applyNumberFormat="1" applyFont="1" applyBorder="1"/>
    <xf numFmtId="38" fontId="20" fillId="0" borderId="15" xfId="0" applyNumberFormat="1" applyFont="1" applyBorder="1"/>
    <xf numFmtId="0" fontId="20" fillId="0" borderId="16" xfId="0" applyFont="1" applyBorder="1"/>
    <xf numFmtId="38" fontId="20" fillId="0" borderId="17" xfId="0" applyNumberFormat="1" applyFont="1" applyBorder="1"/>
    <xf numFmtId="38" fontId="20" fillId="0" borderId="18" xfId="0" applyNumberFormat="1" applyFont="1" applyBorder="1"/>
    <xf numFmtId="38" fontId="20" fillId="0" borderId="17" xfId="0" applyNumberFormat="1" applyFont="1" applyBorder="1" applyAlignment="1">
      <alignment horizontal="center"/>
    </xf>
    <xf numFmtId="38" fontId="20" fillId="0" borderId="17" xfId="0" quotePrefix="1" applyNumberFormat="1" applyFont="1" applyBorder="1"/>
    <xf numFmtId="0" fontId="20" fillId="0" borderId="19" xfId="0" applyFont="1" applyBorder="1"/>
    <xf numFmtId="38" fontId="20" fillId="0" borderId="21" xfId="0" applyNumberFormat="1" applyFont="1" applyBorder="1"/>
    <xf numFmtId="38" fontId="20" fillId="0" borderId="2" xfId="37" applyFont="1" applyFill="1" applyBorder="1" applyAlignment="1"/>
    <xf numFmtId="38" fontId="20" fillId="0" borderId="23" xfId="37" applyFont="1" applyFill="1" applyBorder="1" applyAlignment="1"/>
    <xf numFmtId="38" fontId="20" fillId="0" borderId="24" xfId="37" applyFont="1" applyFill="1" applyBorder="1" applyAlignment="1"/>
    <xf numFmtId="38" fontId="20" fillId="0" borderId="14" xfId="37" applyFont="1" applyFill="1" applyBorder="1" applyAlignment="1"/>
    <xf numFmtId="38" fontId="20" fillId="0" borderId="15" xfId="37" applyFont="1" applyFill="1" applyBorder="1" applyAlignment="1"/>
    <xf numFmtId="38" fontId="20" fillId="0" borderId="16" xfId="37" applyFont="1" applyFill="1" applyBorder="1" applyAlignment="1"/>
    <xf numFmtId="38" fontId="20" fillId="0" borderId="17" xfId="37" applyFont="1" applyFill="1" applyBorder="1" applyAlignment="1"/>
    <xf numFmtId="38" fontId="20" fillId="0" borderId="18" xfId="37" applyFont="1" applyFill="1" applyBorder="1" applyAlignment="1"/>
    <xf numFmtId="38" fontId="20" fillId="0" borderId="25" xfId="37" applyFont="1" applyFill="1" applyBorder="1" applyAlignment="1"/>
    <xf numFmtId="38" fontId="20" fillId="0" borderId="26" xfId="37" applyFont="1" applyFill="1" applyBorder="1" applyAlignment="1"/>
    <xf numFmtId="38" fontId="20" fillId="0" borderId="27" xfId="37" applyFont="1" applyFill="1" applyBorder="1" applyAlignment="1"/>
    <xf numFmtId="38" fontId="20" fillId="0" borderId="28" xfId="37" applyFont="1" applyFill="1" applyBorder="1" applyAlignment="1"/>
    <xf numFmtId="38" fontId="20" fillId="0" borderId="29" xfId="37" applyFont="1" applyFill="1" applyBorder="1" applyAlignment="1"/>
    <xf numFmtId="38" fontId="20" fillId="0" borderId="13" xfId="37" applyFont="1" applyFill="1" applyBorder="1" applyAlignment="1"/>
    <xf numFmtId="38" fontId="20" fillId="0" borderId="30" xfId="37" applyFont="1" applyFill="1" applyBorder="1" applyAlignment="1"/>
    <xf numFmtId="38" fontId="20" fillId="0" borderId="21" xfId="37" applyFont="1" applyFill="1" applyBorder="1" applyAlignment="1"/>
    <xf numFmtId="38" fontId="20" fillId="0" borderId="31" xfId="37" applyFont="1" applyFill="1" applyBorder="1" applyAlignment="1"/>
    <xf numFmtId="38" fontId="20" fillId="0" borderId="32" xfId="37" applyFont="1" applyFill="1" applyBorder="1" applyAlignment="1"/>
    <xf numFmtId="38" fontId="20" fillId="0" borderId="0" xfId="37" applyFont="1" applyFill="1" applyBorder="1"/>
    <xf numFmtId="38" fontId="20" fillId="0" borderId="12" xfId="37" applyFont="1" applyFill="1" applyBorder="1"/>
    <xf numFmtId="38" fontId="20" fillId="0" borderId="15" xfId="37" applyFont="1" applyFill="1" applyBorder="1"/>
    <xf numFmtId="6" fontId="20" fillId="0" borderId="34" xfId="0" applyNumberFormat="1" applyFont="1" applyBorder="1"/>
    <xf numFmtId="6" fontId="20" fillId="0" borderId="35" xfId="0" applyNumberFormat="1" applyFont="1" applyBorder="1"/>
    <xf numFmtId="178" fontId="20" fillId="0" borderId="0" xfId="0" applyNumberFormat="1" applyFont="1"/>
    <xf numFmtId="5" fontId="20" fillId="0" borderId="0" xfId="0" applyNumberFormat="1" applyFont="1"/>
    <xf numFmtId="0" fontId="20" fillId="0" borderId="0" xfId="0" applyFont="1" applyAlignment="1">
      <alignment horizontal="center"/>
    </xf>
    <xf numFmtId="0" fontId="20" fillId="0" borderId="0" xfId="0" applyFont="1" applyAlignment="1">
      <alignment horizontal="right"/>
    </xf>
    <xf numFmtId="178" fontId="20" fillId="0" borderId="0" xfId="37" applyNumberFormat="1" applyFont="1" applyFill="1" applyBorder="1"/>
    <xf numFmtId="38" fontId="20" fillId="0" borderId="0" xfId="37" applyFont="1" applyFill="1"/>
    <xf numFmtId="38" fontId="20" fillId="0" borderId="0" xfId="0" applyNumberFormat="1" applyFont="1"/>
    <xf numFmtId="6" fontId="20" fillId="0" borderId="0" xfId="37" applyNumberFormat="1" applyFont="1" applyFill="1"/>
    <xf numFmtId="38" fontId="21" fillId="0" borderId="0" xfId="37" applyFont="1" applyFill="1" applyBorder="1"/>
    <xf numFmtId="6" fontId="21" fillId="0" borderId="0" xfId="0" applyNumberFormat="1" applyFont="1"/>
    <xf numFmtId="6" fontId="20" fillId="0" borderId="0" xfId="37" applyNumberFormat="1" applyFont="1" applyFill="1" applyBorder="1"/>
    <xf numFmtId="0" fontId="20" fillId="0" borderId="17" xfId="0" applyFont="1" applyBorder="1"/>
    <xf numFmtId="0" fontId="20" fillId="0" borderId="36" xfId="0" applyFont="1" applyBorder="1"/>
    <xf numFmtId="38" fontId="20" fillId="0" borderId="12" xfId="0" applyNumberFormat="1" applyFont="1" applyBorder="1"/>
    <xf numFmtId="38" fontId="20" fillId="0" borderId="38" xfId="37" applyFont="1" applyFill="1" applyBorder="1" applyAlignment="1"/>
    <xf numFmtId="0" fontId="20" fillId="0" borderId="39" xfId="0" applyFont="1" applyBorder="1"/>
    <xf numFmtId="0" fontId="20" fillId="0" borderId="41" xfId="0" applyFont="1" applyBorder="1"/>
    <xf numFmtId="0" fontId="20" fillId="0" borderId="14" xfId="0" applyFont="1" applyBorder="1"/>
    <xf numFmtId="0" fontId="20" fillId="0" borderId="18" xfId="0" applyFont="1" applyBorder="1"/>
    <xf numFmtId="0" fontId="20" fillId="0" borderId="25" xfId="0" applyFont="1" applyBorder="1"/>
    <xf numFmtId="0" fontId="20" fillId="0" borderId="46" xfId="0" applyFont="1" applyBorder="1"/>
    <xf numFmtId="0" fontId="20" fillId="0" borderId="47" xfId="0" applyFont="1" applyBorder="1"/>
    <xf numFmtId="0" fontId="20" fillId="0" borderId="53" xfId="0" applyFont="1" applyBorder="1"/>
    <xf numFmtId="0" fontId="20" fillId="0" borderId="33" xfId="0" applyFont="1" applyBorder="1" applyAlignment="1">
      <alignment horizontal="center"/>
    </xf>
    <xf numFmtId="0" fontId="21" fillId="0" borderId="0" xfId="0" applyFont="1" applyAlignment="1">
      <alignment horizontal="right"/>
    </xf>
    <xf numFmtId="180" fontId="20" fillId="0" borderId="17" xfId="0" applyNumberFormat="1" applyFont="1" applyBorder="1"/>
    <xf numFmtId="0" fontId="20" fillId="18" borderId="55" xfId="0" applyFont="1" applyFill="1" applyBorder="1"/>
    <xf numFmtId="38" fontId="20" fillId="18" borderId="0" xfId="37" applyFont="1" applyFill="1" applyBorder="1"/>
    <xf numFmtId="0" fontId="20" fillId="18" borderId="41" xfId="0" applyFont="1" applyFill="1" applyBorder="1"/>
    <xf numFmtId="38" fontId="20" fillId="18" borderId="2" xfId="37" applyFont="1" applyFill="1" applyBorder="1" applyAlignment="1"/>
    <xf numFmtId="0" fontId="20" fillId="18" borderId="46" xfId="0" applyFont="1" applyFill="1" applyBorder="1"/>
    <xf numFmtId="0" fontId="20" fillId="18" borderId="16" xfId="0" applyFont="1" applyFill="1" applyBorder="1"/>
    <xf numFmtId="38" fontId="20" fillId="18" borderId="16" xfId="37" applyFont="1" applyFill="1" applyBorder="1"/>
    <xf numFmtId="0" fontId="20" fillId="19" borderId="58" xfId="0" applyFont="1" applyFill="1" applyBorder="1" applyAlignment="1">
      <alignment horizontal="center"/>
    </xf>
    <xf numFmtId="5" fontId="20" fillId="19" borderId="59" xfId="0" applyNumberFormat="1" applyFont="1" applyFill="1" applyBorder="1" applyAlignment="1">
      <alignment horizontal="center"/>
    </xf>
    <xf numFmtId="5" fontId="20" fillId="19" borderId="60" xfId="0" applyNumberFormat="1" applyFont="1" applyFill="1" applyBorder="1" applyAlignment="1">
      <alignment horizontal="center"/>
    </xf>
    <xf numFmtId="0" fontId="20" fillId="19" borderId="2" xfId="0" applyFont="1" applyFill="1" applyBorder="1" applyAlignment="1">
      <alignment horizontal="center"/>
    </xf>
    <xf numFmtId="0" fontId="20" fillId="19" borderId="23" xfId="0" applyFont="1" applyFill="1" applyBorder="1" applyAlignment="1">
      <alignment horizontal="center"/>
    </xf>
    <xf numFmtId="5" fontId="20" fillId="0" borderId="28" xfId="0" applyNumberFormat="1" applyFont="1" applyBorder="1"/>
    <xf numFmtId="38" fontId="20" fillId="0" borderId="61" xfId="37" applyFont="1" applyFill="1" applyBorder="1" applyAlignment="1"/>
    <xf numFmtId="38" fontId="20" fillId="0" borderId="63" xfId="37" applyFont="1" applyFill="1" applyBorder="1" applyAlignment="1"/>
    <xf numFmtId="176" fontId="20" fillId="0" borderId="2" xfId="37" applyNumberFormat="1" applyFont="1" applyFill="1" applyBorder="1" applyAlignment="1"/>
    <xf numFmtId="0" fontId="20" fillId="0" borderId="2" xfId="0" applyFont="1" applyBorder="1"/>
    <xf numFmtId="38" fontId="20" fillId="0" borderId="2" xfId="37" applyFont="1" applyFill="1" applyBorder="1" applyAlignment="1">
      <alignment horizontal="center"/>
    </xf>
    <xf numFmtId="38" fontId="20" fillId="0" borderId="2" xfId="37" applyFont="1" applyFill="1" applyBorder="1" applyAlignment="1">
      <alignment horizontal="left"/>
    </xf>
    <xf numFmtId="38" fontId="20" fillId="0" borderId="24" xfId="37" applyFont="1" applyFill="1" applyBorder="1" applyAlignment="1">
      <alignment horizontal="left"/>
    </xf>
    <xf numFmtId="0" fontId="20" fillId="0" borderId="62" xfId="0" applyFont="1" applyBorder="1"/>
    <xf numFmtId="38" fontId="20" fillId="0" borderId="64" xfId="37" applyFont="1" applyFill="1" applyBorder="1" applyAlignment="1"/>
    <xf numFmtId="0" fontId="26" fillId="0" borderId="0" xfId="0" applyFont="1"/>
    <xf numFmtId="0" fontId="20" fillId="20" borderId="0" xfId="0" applyFont="1" applyFill="1"/>
    <xf numFmtId="0" fontId="27" fillId="0" borderId="0" xfId="0" applyFont="1"/>
    <xf numFmtId="38" fontId="25" fillId="0" borderId="17" xfId="0" applyNumberFormat="1" applyFont="1" applyBorder="1"/>
    <xf numFmtId="0" fontId="25" fillId="0" borderId="17" xfId="0" applyFont="1" applyBorder="1"/>
    <xf numFmtId="38" fontId="20" fillId="21" borderId="22" xfId="0" applyNumberFormat="1" applyFont="1" applyFill="1" applyBorder="1"/>
    <xf numFmtId="38" fontId="20" fillId="21" borderId="42" xfId="37" applyFont="1" applyFill="1" applyBorder="1" applyAlignment="1"/>
    <xf numFmtId="38" fontId="20" fillId="21" borderId="44" xfId="37" applyFont="1" applyFill="1" applyBorder="1" applyAlignment="1"/>
    <xf numFmtId="38" fontId="20" fillId="21" borderId="22" xfId="37" applyFont="1" applyFill="1" applyBorder="1" applyAlignment="1"/>
    <xf numFmtId="38" fontId="20" fillId="21" borderId="45" xfId="37" applyFont="1" applyFill="1" applyBorder="1" applyAlignment="1"/>
    <xf numFmtId="38" fontId="20" fillId="21" borderId="50" xfId="37" applyFont="1" applyFill="1" applyBorder="1" applyAlignment="1"/>
    <xf numFmtId="38" fontId="20" fillId="21" borderId="43" xfId="37" applyFont="1" applyFill="1" applyBorder="1" applyAlignment="1"/>
    <xf numFmtId="38" fontId="20" fillId="21" borderId="44" xfId="37" applyFont="1" applyFill="1" applyBorder="1"/>
    <xf numFmtId="0" fontId="20" fillId="21" borderId="14" xfId="0" applyFont="1" applyFill="1" applyBorder="1"/>
    <xf numFmtId="0" fontId="0" fillId="0" borderId="0" xfId="0" applyAlignment="1">
      <alignment horizontal="left" vertical="center" indent="1"/>
    </xf>
    <xf numFmtId="0" fontId="28" fillId="0" borderId="0" xfId="0" applyFont="1" applyAlignment="1">
      <alignment horizontal="left" vertical="center" indent="1"/>
    </xf>
    <xf numFmtId="38" fontId="20" fillId="21" borderId="20" xfId="0" applyNumberFormat="1" applyFont="1" applyFill="1" applyBorder="1"/>
    <xf numFmtId="38" fontId="20" fillId="0" borderId="1" xfId="37" applyFont="1" applyFill="1" applyBorder="1" applyAlignment="1"/>
    <xf numFmtId="38" fontId="20" fillId="21" borderId="66" xfId="37" applyFont="1" applyFill="1" applyBorder="1" applyAlignment="1"/>
    <xf numFmtId="38" fontId="25" fillId="0" borderId="17" xfId="0" quotePrefix="1" applyNumberFormat="1" applyFont="1" applyBorder="1"/>
    <xf numFmtId="38" fontId="25" fillId="0" borderId="17" xfId="37" applyFont="1" applyFill="1" applyBorder="1" applyAlignment="1"/>
    <xf numFmtId="38" fontId="20" fillId="21" borderId="37" xfId="0" applyNumberFormat="1" applyFont="1" applyFill="1" applyBorder="1"/>
    <xf numFmtId="38" fontId="20" fillId="21" borderId="22" xfId="37" applyFont="1" applyFill="1" applyBorder="1"/>
    <xf numFmtId="176" fontId="20" fillId="0" borderId="17" xfId="0" applyNumberFormat="1" applyFont="1" applyBorder="1"/>
    <xf numFmtId="0" fontId="20" fillId="0" borderId="21" xfId="0" applyFont="1" applyBorder="1"/>
    <xf numFmtId="0" fontId="20" fillId="0" borderId="1" xfId="0" applyFont="1" applyBorder="1"/>
    <xf numFmtId="0" fontId="28" fillId="0" borderId="0" xfId="0" applyFont="1"/>
    <xf numFmtId="5" fontId="20" fillId="0" borderId="0" xfId="0" applyNumberFormat="1" applyFont="1" applyAlignment="1">
      <alignment horizontal="left"/>
    </xf>
    <xf numFmtId="38" fontId="20" fillId="21" borderId="20" xfId="37" applyFont="1" applyFill="1" applyBorder="1" applyAlignment="1"/>
    <xf numFmtId="0" fontId="20" fillId="0" borderId="24" xfId="0" applyFont="1" applyBorder="1" applyAlignment="1">
      <alignment horizontal="right"/>
    </xf>
    <xf numFmtId="38" fontId="20" fillId="0" borderId="24" xfId="37" applyFont="1" applyFill="1" applyBorder="1" applyAlignment="1">
      <alignment horizontal="center"/>
    </xf>
    <xf numFmtId="38" fontId="20" fillId="21" borderId="65" xfId="37" applyFont="1" applyFill="1" applyBorder="1" applyAlignment="1"/>
    <xf numFmtId="38" fontId="20" fillId="0" borderId="64" xfId="37" applyFont="1" applyFill="1" applyBorder="1" applyAlignment="1">
      <alignment horizontal="center"/>
    </xf>
    <xf numFmtId="38" fontId="20" fillId="0" borderId="64" xfId="37" applyFont="1" applyFill="1" applyBorder="1" applyAlignment="1">
      <alignment horizontal="left"/>
    </xf>
    <xf numFmtId="0" fontId="20" fillId="0" borderId="64" xfId="0" applyFont="1" applyBorder="1" applyAlignment="1">
      <alignment horizontal="right"/>
    </xf>
    <xf numFmtId="0" fontId="30" fillId="0" borderId="34" xfId="0" applyFont="1" applyBorder="1" applyAlignment="1">
      <alignment horizontal="center" vertical="center"/>
    </xf>
    <xf numFmtId="0" fontId="30"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indent="1"/>
    </xf>
    <xf numFmtId="0" fontId="0" fillId="0" borderId="0" xfId="0"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left" vertical="center"/>
    </xf>
    <xf numFmtId="0" fontId="33" fillId="0" borderId="0" xfId="0" applyFont="1" applyAlignment="1">
      <alignment horizontal="left" vertical="center" wrapText="1"/>
    </xf>
    <xf numFmtId="0" fontId="37" fillId="0" borderId="0" xfId="0" applyFont="1" applyAlignment="1">
      <alignment horizontal="left" vertical="center" indent="1"/>
    </xf>
    <xf numFmtId="0" fontId="38" fillId="0" borderId="0" xfId="0" applyFont="1"/>
    <xf numFmtId="0" fontId="33" fillId="0" borderId="0" xfId="0" applyFont="1" applyAlignment="1">
      <alignment horizontal="right" vertical="center"/>
    </xf>
    <xf numFmtId="0" fontId="20" fillId="23" borderId="0" xfId="0" applyFont="1" applyFill="1"/>
    <xf numFmtId="38" fontId="20" fillId="0" borderId="17" xfId="37" applyFont="1" applyFill="1" applyBorder="1" applyAlignment="1">
      <alignment horizontal="center"/>
    </xf>
    <xf numFmtId="38" fontId="20" fillId="0" borderId="14" xfId="37" applyFont="1" applyFill="1" applyBorder="1" applyAlignment="1">
      <alignment horizontal="center"/>
    </xf>
    <xf numFmtId="0" fontId="20" fillId="0" borderId="17" xfId="0" applyFont="1" applyBorder="1" applyAlignment="1">
      <alignment horizontal="center"/>
    </xf>
    <xf numFmtId="38" fontId="20" fillId="0" borderId="13" xfId="37" applyFont="1" applyFill="1" applyBorder="1"/>
    <xf numFmtId="38" fontId="20" fillId="0" borderId="14" xfId="37" quotePrefix="1" applyFont="1" applyFill="1" applyBorder="1" applyAlignment="1"/>
    <xf numFmtId="38" fontId="27" fillId="0" borderId="14" xfId="37" applyFont="1" applyFill="1" applyBorder="1" applyAlignment="1">
      <alignment horizontal="left"/>
    </xf>
    <xf numFmtId="38" fontId="20" fillId="0" borderId="17" xfId="0" applyNumberFormat="1" applyFont="1" applyBorder="1" applyAlignment="1">
      <alignment shrinkToFit="1"/>
    </xf>
    <xf numFmtId="38" fontId="20" fillId="23" borderId="17" xfId="0" applyNumberFormat="1" applyFont="1" applyFill="1" applyBorder="1"/>
    <xf numFmtId="40" fontId="20" fillId="0" borderId="17" xfId="0" applyNumberFormat="1" applyFont="1" applyBorder="1"/>
    <xf numFmtId="177" fontId="19" fillId="0" borderId="34" xfId="0" applyNumberFormat="1" applyFont="1" applyBorder="1" applyAlignment="1">
      <alignment horizontal="center"/>
    </xf>
    <xf numFmtId="0" fontId="39" fillId="0" borderId="0" xfId="0" applyFont="1"/>
    <xf numFmtId="0" fontId="29" fillId="0" borderId="0" xfId="0" applyFont="1" applyAlignment="1">
      <alignment horizontal="left" vertical="center"/>
    </xf>
    <xf numFmtId="0" fontId="0" fillId="0" borderId="67" xfId="0" applyBorder="1" applyAlignment="1">
      <alignment horizontal="center"/>
    </xf>
    <xf numFmtId="0" fontId="0" fillId="0" borderId="68" xfId="0" applyBorder="1" applyAlignment="1">
      <alignment horizontal="center"/>
    </xf>
    <xf numFmtId="0" fontId="28" fillId="0" borderId="0" xfId="0" applyFont="1" applyAlignment="1">
      <alignment horizontal="left" vertical="center"/>
    </xf>
    <xf numFmtId="0" fontId="0" fillId="0" borderId="69" xfId="0" applyBorder="1" applyAlignment="1">
      <alignment horizontal="center"/>
    </xf>
    <xf numFmtId="0" fontId="0" fillId="0" borderId="70" xfId="0"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xf>
    <xf numFmtId="0" fontId="0" fillId="0" borderId="73" xfId="0" applyBorder="1"/>
    <xf numFmtId="0" fontId="0" fillId="0" borderId="56" xfId="0" applyBorder="1"/>
    <xf numFmtId="0" fontId="0" fillId="0" borderId="74" xfId="0" applyBorder="1"/>
    <xf numFmtId="38" fontId="24" fillId="0" borderId="73" xfId="37" applyFont="1" applyFill="1" applyBorder="1" applyAlignment="1"/>
    <xf numFmtId="38" fontId="24" fillId="0" borderId="56" xfId="37" applyFont="1" applyFill="1" applyBorder="1" applyAlignment="1"/>
    <xf numFmtId="0" fontId="0" fillId="0" borderId="73" xfId="0" applyBorder="1" applyAlignment="1">
      <alignment horizontal="left" vertical="center" wrapText="1"/>
    </xf>
    <xf numFmtId="176" fontId="0" fillId="22" borderId="75" xfId="37" applyNumberFormat="1" applyFont="1" applyFill="1" applyBorder="1" applyAlignment="1">
      <alignment horizontal="right" vertical="center"/>
    </xf>
    <xf numFmtId="38" fontId="0" fillId="22" borderId="76" xfId="37" applyFont="1" applyFill="1" applyBorder="1" applyAlignment="1">
      <alignment horizontal="right" vertical="center"/>
    </xf>
    <xf numFmtId="0" fontId="0" fillId="22" borderId="76" xfId="0" applyFill="1" applyBorder="1" applyAlignment="1">
      <alignment horizontal="right" vertical="center"/>
    </xf>
    <xf numFmtId="38" fontId="0" fillId="22" borderId="78" xfId="37" applyFont="1" applyFill="1" applyBorder="1" applyAlignment="1">
      <alignment horizontal="right" vertical="center"/>
    </xf>
    <xf numFmtId="38" fontId="0" fillId="22" borderId="75" xfId="37" applyFont="1" applyFill="1" applyBorder="1" applyAlignment="1">
      <alignment horizontal="right" vertical="center"/>
    </xf>
    <xf numFmtId="38" fontId="24" fillId="22" borderId="76" xfId="37" applyFont="1" applyFill="1" applyBorder="1" applyAlignment="1">
      <alignment horizontal="right" vertical="center"/>
    </xf>
    <xf numFmtId="38" fontId="24" fillId="22" borderId="77" xfId="37" applyFont="1" applyFill="1" applyBorder="1" applyAlignment="1">
      <alignment horizontal="right" vertical="center"/>
    </xf>
    <xf numFmtId="0" fontId="0" fillId="0" borderId="0" xfId="0" applyAlignment="1">
      <alignment horizontal="right" vertical="center"/>
    </xf>
    <xf numFmtId="0" fontId="0" fillId="0" borderId="0" xfId="0"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27" xfId="0" applyBorder="1" applyAlignment="1">
      <alignment vertical="center"/>
    </xf>
    <xf numFmtId="10" fontId="0" fillId="22" borderId="75" xfId="0" applyNumberFormat="1" applyFill="1" applyBorder="1" applyAlignment="1">
      <alignment horizontal="right" vertical="center"/>
    </xf>
    <xf numFmtId="182" fontId="0" fillId="22" borderId="76" xfId="0" applyNumberFormat="1" applyFill="1" applyBorder="1" applyAlignment="1">
      <alignment horizontal="right" vertical="center"/>
    </xf>
    <xf numFmtId="10" fontId="0" fillId="22" borderId="76" xfId="0" applyNumberFormat="1" applyFill="1" applyBorder="1" applyAlignment="1">
      <alignment horizontal="right" vertical="center"/>
    </xf>
    <xf numFmtId="182" fontId="0" fillId="22" borderId="78" xfId="0" applyNumberFormat="1" applyFill="1" applyBorder="1" applyAlignment="1">
      <alignment horizontal="right" vertical="center"/>
    </xf>
    <xf numFmtId="0" fontId="0" fillId="0" borderId="49" xfId="0" applyBorder="1" applyAlignment="1">
      <alignment horizontal="left" vertical="center"/>
    </xf>
    <xf numFmtId="0" fontId="0" fillId="22" borderId="75" xfId="0" applyFill="1" applyBorder="1" applyAlignment="1">
      <alignment horizontal="right" vertical="center"/>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left" vertical="center"/>
    </xf>
    <xf numFmtId="0" fontId="0" fillId="0" borderId="57" xfId="0" applyBorder="1" applyAlignment="1">
      <alignment horizontal="left" vertical="center"/>
    </xf>
    <xf numFmtId="0" fontId="0" fillId="20" borderId="75" xfId="0" applyFill="1" applyBorder="1"/>
    <xf numFmtId="0" fontId="0" fillId="20" borderId="76" xfId="0" applyFill="1" applyBorder="1"/>
    <xf numFmtId="0" fontId="0" fillId="0" borderId="50" xfId="0" applyBorder="1" applyAlignment="1">
      <alignment horizontal="center" vertical="center" shrinkToFit="1"/>
    </xf>
    <xf numFmtId="0" fontId="0" fillId="0" borderId="57" xfId="0" applyBorder="1" applyAlignment="1">
      <alignment horizontal="center" vertical="center" shrinkToFit="1"/>
    </xf>
    <xf numFmtId="0" fontId="0" fillId="20" borderId="78" xfId="0" applyFill="1" applyBorder="1"/>
    <xf numFmtId="38" fontId="0" fillId="20" borderId="75" xfId="37" applyFont="1" applyFill="1" applyBorder="1"/>
    <xf numFmtId="38" fontId="0" fillId="20" borderId="78" xfId="37" applyFont="1" applyFill="1" applyBorder="1"/>
    <xf numFmtId="38" fontId="0" fillId="20" borderId="77" xfId="37" applyFont="1" applyFill="1" applyBorder="1"/>
    <xf numFmtId="38" fontId="20" fillId="20" borderId="14" xfId="37" applyFont="1" applyFill="1" applyBorder="1" applyAlignment="1"/>
    <xf numFmtId="176" fontId="20" fillId="20" borderId="2" xfId="37" applyNumberFormat="1" applyFont="1" applyFill="1" applyBorder="1" applyAlignment="1"/>
    <xf numFmtId="38" fontId="20" fillId="20" borderId="17" xfId="37" applyFont="1" applyFill="1" applyBorder="1" applyAlignment="1"/>
    <xf numFmtId="38" fontId="20" fillId="20" borderId="21" xfId="37" applyFont="1" applyFill="1" applyBorder="1" applyAlignment="1"/>
    <xf numFmtId="38" fontId="20" fillId="20" borderId="1" xfId="37" applyFont="1" applyFill="1" applyBorder="1" applyAlignment="1"/>
    <xf numFmtId="38" fontId="20" fillId="24" borderId="17" xfId="0" applyNumberFormat="1" applyFont="1" applyFill="1" applyBorder="1"/>
    <xf numFmtId="0" fontId="20" fillId="24" borderId="14" xfId="0" applyFont="1" applyFill="1" applyBorder="1"/>
    <xf numFmtId="38" fontId="20" fillId="24" borderId="14" xfId="0" applyNumberFormat="1" applyFont="1" applyFill="1" applyBorder="1"/>
    <xf numFmtId="0" fontId="20" fillId="18" borderId="33" xfId="0" applyFont="1" applyFill="1" applyBorder="1"/>
    <xf numFmtId="38" fontId="20" fillId="24" borderId="48" xfId="37" applyFont="1" applyFill="1" applyBorder="1" applyAlignment="1"/>
    <xf numFmtId="0" fontId="20" fillId="0" borderId="51" xfId="0" applyFont="1" applyBorder="1"/>
    <xf numFmtId="38" fontId="20" fillId="24" borderId="22" xfId="37" applyFont="1" applyFill="1" applyBorder="1" applyAlignment="1"/>
    <xf numFmtId="0" fontId="20" fillId="0" borderId="52" xfId="0" applyFont="1" applyBorder="1"/>
    <xf numFmtId="38" fontId="20" fillId="24" borderId="45" xfId="37" applyFont="1" applyFill="1" applyBorder="1" applyAlignment="1"/>
    <xf numFmtId="38" fontId="20" fillId="24" borderId="44" xfId="37" applyFont="1" applyFill="1" applyBorder="1" applyAlignment="1"/>
    <xf numFmtId="38" fontId="20" fillId="24" borderId="42" xfId="37" applyFont="1" applyFill="1" applyBorder="1" applyAlignment="1"/>
    <xf numFmtId="38" fontId="20" fillId="24" borderId="49" xfId="37" applyFont="1" applyFill="1" applyBorder="1" applyAlignment="1"/>
    <xf numFmtId="0" fontId="0" fillId="0" borderId="73" xfId="0" applyBorder="1" applyAlignment="1">
      <alignment vertical="center" wrapText="1"/>
    </xf>
    <xf numFmtId="0" fontId="0" fillId="0" borderId="74" xfId="0" applyBorder="1" applyAlignment="1">
      <alignment vertical="center" wrapText="1"/>
    </xf>
    <xf numFmtId="0" fontId="45" fillId="0" borderId="61" xfId="0" applyFont="1" applyBorder="1" applyAlignment="1">
      <alignment horizontal="left" vertical="center"/>
    </xf>
    <xf numFmtId="0" fontId="46" fillId="0" borderId="61" xfId="0" applyFont="1" applyBorder="1" applyAlignment="1">
      <alignment vertical="center"/>
    </xf>
    <xf numFmtId="0" fontId="28" fillId="0" borderId="0" xfId="0" applyFont="1" applyAlignment="1">
      <alignment vertical="center"/>
    </xf>
    <xf numFmtId="0" fontId="0" fillId="0" borderId="61" xfId="0" applyBorder="1"/>
    <xf numFmtId="0" fontId="19" fillId="0" borderId="0" xfId="0" applyFont="1" applyAlignment="1">
      <alignment horizontal="left" vertical="center" indent="1"/>
    </xf>
    <xf numFmtId="49" fontId="35" fillId="0" borderId="0" xfId="0" applyNumberFormat="1" applyFont="1" applyAlignment="1">
      <alignment horizontal="left" vertical="center"/>
    </xf>
    <xf numFmtId="0" fontId="48" fillId="0" borderId="28" xfId="0" applyFont="1" applyBorder="1" applyAlignment="1">
      <alignment horizontal="center"/>
    </xf>
    <xf numFmtId="0" fontId="48" fillId="0" borderId="29" xfId="0" applyFont="1" applyBorder="1" applyAlignment="1">
      <alignment horizontal="center"/>
    </xf>
    <xf numFmtId="0" fontId="49" fillId="0" borderId="0" xfId="0" applyFont="1"/>
    <xf numFmtId="0" fontId="0" fillId="0" borderId="12"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29" xfId="0" applyBorder="1" applyAlignment="1">
      <alignment vertical="center"/>
    </xf>
    <xf numFmtId="0" fontId="0" fillId="0" borderId="12" xfId="0" applyBorder="1" applyAlignment="1">
      <alignment horizontal="center" vertical="center" textRotation="255"/>
    </xf>
    <xf numFmtId="0" fontId="0" fillId="0" borderId="14"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0" xfId="0" applyAlignment="1">
      <alignment horizontal="right"/>
    </xf>
    <xf numFmtId="0" fontId="0" fillId="0" borderId="82" xfId="0" applyBorder="1" applyAlignment="1">
      <alignment horizontal="left" vertical="center"/>
    </xf>
    <xf numFmtId="0" fontId="0" fillId="0" borderId="89" xfId="0" applyBorder="1" applyAlignment="1">
      <alignment vertical="center"/>
    </xf>
    <xf numFmtId="0" fontId="0" fillId="0" borderId="90" xfId="0" applyBorder="1" applyAlignment="1">
      <alignment horizontal="left" vertical="center"/>
    </xf>
    <xf numFmtId="38" fontId="0" fillId="22" borderId="91" xfId="37" applyFont="1" applyFill="1" applyBorder="1" applyAlignment="1">
      <alignment horizontal="right" vertical="center"/>
    </xf>
    <xf numFmtId="0" fontId="0" fillId="0" borderId="24" xfId="0" applyBorder="1" applyAlignment="1">
      <alignment vertical="center"/>
    </xf>
    <xf numFmtId="0" fontId="0" fillId="0" borderId="30" xfId="0" applyBorder="1" applyAlignment="1">
      <alignment vertical="center"/>
    </xf>
    <xf numFmtId="0" fontId="0" fillId="0" borderId="92" xfId="0" applyBorder="1"/>
    <xf numFmtId="0" fontId="0" fillId="0" borderId="73" xfId="0" applyBorder="1" applyAlignment="1">
      <alignment wrapText="1"/>
    </xf>
    <xf numFmtId="38" fontId="20" fillId="24" borderId="24" xfId="37" applyFont="1" applyFill="1" applyBorder="1" applyAlignment="1"/>
    <xf numFmtId="38" fontId="20" fillId="24" borderId="64" xfId="37" applyFont="1" applyFill="1" applyBorder="1" applyAlignment="1"/>
    <xf numFmtId="38" fontId="20" fillId="20" borderId="2" xfId="37" applyFont="1" applyFill="1" applyBorder="1" applyAlignment="1"/>
    <xf numFmtId="0" fontId="0" fillId="0" borderId="0" xfId="0" applyAlignment="1">
      <alignment horizontal="center"/>
    </xf>
    <xf numFmtId="0" fontId="5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indent="1"/>
    </xf>
    <xf numFmtId="0" fontId="49" fillId="0" borderId="0" xfId="0" applyFont="1" applyAlignment="1">
      <alignment horizontal="right"/>
    </xf>
    <xf numFmtId="0" fontId="0" fillId="20" borderId="76" xfId="0" applyFill="1" applyBorder="1" applyAlignment="1">
      <alignment vertical="center"/>
    </xf>
    <xf numFmtId="0" fontId="51" fillId="0" borderId="28" xfId="0" applyFont="1" applyBorder="1" applyAlignment="1">
      <alignment horizontal="left"/>
    </xf>
    <xf numFmtId="0" fontId="49" fillId="0" borderId="28" xfId="0" applyFont="1" applyBorder="1" applyAlignment="1">
      <alignment horizontal="left"/>
    </xf>
    <xf numFmtId="0" fontId="49" fillId="20" borderId="28" xfId="0" applyFont="1" applyFill="1" applyBorder="1" applyAlignment="1">
      <alignment horizontal="left"/>
    </xf>
    <xf numFmtId="38" fontId="20" fillId="23" borderId="14" xfId="37" applyFont="1" applyFill="1" applyBorder="1" applyAlignment="1"/>
    <xf numFmtId="0" fontId="0" fillId="0" borderId="93" xfId="0" applyBorder="1" applyAlignment="1">
      <alignment horizontal="left" vertical="center"/>
    </xf>
    <xf numFmtId="38" fontId="0" fillId="22" borderId="94" xfId="37" applyFont="1" applyFill="1" applyBorder="1" applyAlignment="1">
      <alignment horizontal="right" vertical="center"/>
    </xf>
    <xf numFmtId="0" fontId="0" fillId="0" borderId="21" xfId="0" applyBorder="1" applyAlignment="1">
      <alignment vertical="center"/>
    </xf>
    <xf numFmtId="0" fontId="0" fillId="0" borderId="38" xfId="0" applyBorder="1" applyAlignment="1">
      <alignment vertical="center"/>
    </xf>
    <xf numFmtId="0" fontId="0" fillId="0" borderId="88" xfId="0" applyBorder="1"/>
    <xf numFmtId="9" fontId="0" fillId="22" borderId="78" xfId="37" applyNumberFormat="1" applyFont="1" applyFill="1" applyBorder="1" applyAlignment="1">
      <alignment horizontal="right" vertical="center"/>
    </xf>
    <xf numFmtId="0" fontId="35" fillId="21" borderId="0" xfId="0" applyFont="1" applyFill="1" applyAlignment="1">
      <alignment vertical="center"/>
    </xf>
    <xf numFmtId="0" fontId="39" fillId="0" borderId="0" xfId="0" applyFont="1" applyAlignment="1">
      <alignment vertical="center"/>
    </xf>
    <xf numFmtId="0" fontId="20" fillId="27" borderId="0" xfId="0" applyFont="1" applyFill="1"/>
    <xf numFmtId="182" fontId="0" fillId="22" borderId="94" xfId="0" applyNumberFormat="1" applyFill="1" applyBorder="1" applyAlignment="1">
      <alignment horizontal="right" vertical="center"/>
    </xf>
    <xf numFmtId="181" fontId="20" fillId="23" borderId="17" xfId="0" applyNumberFormat="1" applyFont="1" applyFill="1" applyBorder="1"/>
    <xf numFmtId="38" fontId="20" fillId="23" borderId="17" xfId="37" applyFont="1" applyFill="1" applyBorder="1" applyAlignment="1"/>
    <xf numFmtId="0" fontId="20" fillId="28" borderId="0" xfId="0" applyFont="1" applyFill="1"/>
    <xf numFmtId="0" fontId="0" fillId="0" borderId="71" xfId="0" applyBorder="1" applyAlignment="1">
      <alignment shrinkToFit="1"/>
    </xf>
    <xf numFmtId="0" fontId="52" fillId="0" borderId="50" xfId="0" applyFont="1" applyBorder="1" applyAlignment="1">
      <alignment vertical="center" wrapText="1" shrinkToFit="1"/>
    </xf>
    <xf numFmtId="38" fontId="49" fillId="0" borderId="17" xfId="0" applyNumberFormat="1" applyFont="1" applyBorder="1"/>
    <xf numFmtId="38" fontId="20" fillId="0" borderId="18" xfId="0" applyNumberFormat="1" applyFont="1" applyBorder="1" applyAlignment="1">
      <alignment horizontal="right"/>
    </xf>
    <xf numFmtId="177" fontId="54" fillId="0" borderId="34" xfId="0" applyNumberFormat="1" applyFont="1" applyBorder="1" applyAlignment="1">
      <alignment horizontal="center"/>
    </xf>
    <xf numFmtId="38" fontId="20" fillId="0" borderId="34" xfId="0" applyNumberFormat="1" applyFont="1" applyBorder="1"/>
    <xf numFmtId="38" fontId="20" fillId="0" borderId="34" xfId="0" applyNumberFormat="1" applyFont="1" applyBorder="1" applyAlignment="1">
      <alignment horizontal="center"/>
    </xf>
    <xf numFmtId="38" fontId="26" fillId="0" borderId="0" xfId="0" applyNumberFormat="1" applyFont="1"/>
    <xf numFmtId="0" fontId="55" fillId="0" borderId="16" xfId="0" applyFont="1" applyBorder="1" applyAlignment="1">
      <alignment horizontal="left"/>
    </xf>
    <xf numFmtId="38" fontId="55" fillId="0" borderId="17" xfId="0" applyNumberFormat="1" applyFont="1" applyBorder="1"/>
    <xf numFmtId="38" fontId="55" fillId="0" borderId="16" xfId="0" applyNumberFormat="1" applyFont="1" applyBorder="1" applyAlignment="1">
      <alignment horizontal="left"/>
    </xf>
    <xf numFmtId="38" fontId="20" fillId="21" borderId="43" xfId="0" applyNumberFormat="1" applyFont="1" applyFill="1" applyBorder="1"/>
    <xf numFmtId="38" fontId="20" fillId="21" borderId="40" xfId="0" applyNumberFormat="1" applyFont="1" applyFill="1" applyBorder="1" applyAlignment="1">
      <alignment horizontal="right" shrinkToFit="1"/>
    </xf>
    <xf numFmtId="38" fontId="20" fillId="21" borderId="42" xfId="0" applyNumberFormat="1" applyFont="1" applyFill="1" applyBorder="1"/>
    <xf numFmtId="38" fontId="20" fillId="0" borderId="18" xfId="37" applyFont="1" applyFill="1" applyBorder="1"/>
    <xf numFmtId="38" fontId="57" fillId="0" borderId="14" xfId="37" applyFont="1" applyFill="1" applyBorder="1" applyAlignment="1">
      <alignment vertical="center" wrapText="1"/>
    </xf>
    <xf numFmtId="0" fontId="55" fillId="0" borderId="24" xfId="0" applyFont="1" applyBorder="1"/>
    <xf numFmtId="38" fontId="20" fillId="21" borderId="40" xfId="37" applyFont="1" applyFill="1" applyBorder="1"/>
    <xf numFmtId="38" fontId="20" fillId="23" borderId="14" xfId="37" quotePrefix="1" applyFont="1" applyFill="1" applyBorder="1" applyAlignment="1"/>
    <xf numFmtId="38" fontId="20" fillId="0" borderId="41" xfId="0" applyNumberFormat="1" applyFont="1" applyBorder="1" applyAlignment="1">
      <alignment horizontal="right"/>
    </xf>
    <xf numFmtId="38" fontId="20" fillId="0" borderId="2" xfId="0" applyNumberFormat="1" applyFont="1" applyBorder="1" applyAlignment="1">
      <alignment horizontal="right"/>
    </xf>
    <xf numFmtId="38" fontId="20" fillId="0" borderId="23" xfId="0" applyNumberFormat="1" applyFont="1" applyBorder="1" applyAlignment="1">
      <alignment horizontal="right"/>
    </xf>
    <xf numFmtId="0" fontId="20" fillId="0" borderId="24" xfId="0" applyFont="1" applyBorder="1"/>
    <xf numFmtId="38" fontId="20" fillId="0" borderId="46" xfId="0" applyNumberFormat="1" applyFont="1" applyBorder="1"/>
    <xf numFmtId="38" fontId="20" fillId="0" borderId="24" xfId="0" applyNumberFormat="1" applyFont="1" applyBorder="1"/>
    <xf numFmtId="38" fontId="20" fillId="0" borderId="30" xfId="0" applyNumberFormat="1" applyFont="1" applyBorder="1"/>
    <xf numFmtId="177" fontId="58" fillId="0" borderId="17" xfId="0" applyNumberFormat="1" applyFont="1" applyBorder="1" applyAlignment="1">
      <alignment horizontal="left"/>
    </xf>
    <xf numFmtId="38" fontId="20" fillId="20" borderId="24" xfId="0" applyNumberFormat="1" applyFont="1" applyFill="1" applyBorder="1"/>
    <xf numFmtId="38" fontId="26" fillId="0" borderId="24" xfId="0" applyNumberFormat="1" applyFont="1" applyBorder="1"/>
    <xf numFmtId="0" fontId="55" fillId="0" borderId="17" xfId="0" applyFont="1" applyBorder="1"/>
    <xf numFmtId="38" fontId="20" fillId="18" borderId="34" xfId="37" applyFont="1" applyFill="1" applyBorder="1"/>
    <xf numFmtId="178" fontId="20" fillId="0" borderId="34" xfId="0" applyNumberFormat="1" applyFont="1" applyBorder="1"/>
    <xf numFmtId="38" fontId="20" fillId="21" borderId="45" xfId="37" applyFont="1" applyFill="1" applyBorder="1"/>
    <xf numFmtId="178" fontId="20" fillId="21" borderId="95" xfId="0" applyNumberFormat="1" applyFont="1" applyFill="1" applyBorder="1"/>
    <xf numFmtId="9" fontId="20" fillId="20" borderId="34" xfId="37" applyNumberFormat="1" applyFont="1" applyFill="1" applyBorder="1"/>
    <xf numFmtId="38" fontId="20" fillId="0" borderId="34" xfId="37" applyFont="1" applyFill="1" applyBorder="1"/>
    <xf numFmtId="38" fontId="20" fillId="0" borderId="35" xfId="37" applyFont="1" applyFill="1" applyBorder="1"/>
    <xf numFmtId="38" fontId="20" fillId="18" borderId="17" xfId="37" applyFont="1" applyFill="1" applyBorder="1" applyAlignment="1">
      <alignment horizontal="left"/>
    </xf>
    <xf numFmtId="38" fontId="20" fillId="20" borderId="17" xfId="37" applyFont="1" applyFill="1" applyBorder="1" applyAlignment="1">
      <alignment horizontal="left"/>
    </xf>
    <xf numFmtId="38" fontId="20" fillId="0" borderId="17" xfId="37" applyFont="1" applyFill="1" applyBorder="1"/>
    <xf numFmtId="40" fontId="20" fillId="0" borderId="17" xfId="0" applyNumberFormat="1" applyFont="1" applyBorder="1" applyAlignment="1">
      <alignment horizontal="left"/>
    </xf>
    <xf numFmtId="38" fontId="20" fillId="23" borderId="17" xfId="0" applyNumberFormat="1" applyFont="1" applyFill="1" applyBorder="1" applyAlignment="1">
      <alignment horizontal="center"/>
    </xf>
    <xf numFmtId="38" fontId="20" fillId="24" borderId="17" xfId="0" applyNumberFormat="1" applyFont="1" applyFill="1" applyBorder="1" applyAlignment="1">
      <alignment horizontal="center"/>
    </xf>
    <xf numFmtId="177" fontId="19" fillId="24" borderId="34" xfId="0" applyNumberFormat="1" applyFont="1" applyFill="1" applyBorder="1" applyAlignment="1">
      <alignment horizontal="center"/>
    </xf>
    <xf numFmtId="38" fontId="20" fillId="0" borderId="16" xfId="0" applyNumberFormat="1" applyFont="1" applyBorder="1" applyAlignment="1">
      <alignment horizontal="left"/>
    </xf>
    <xf numFmtId="38" fontId="20" fillId="0" borderId="17" xfId="0" applyNumberFormat="1" applyFont="1" applyBorder="1" applyAlignment="1">
      <alignment horizontal="left"/>
    </xf>
    <xf numFmtId="38" fontId="20" fillId="24" borderId="17" xfId="37" applyFont="1" applyFill="1" applyBorder="1" applyAlignment="1">
      <alignment horizontal="right"/>
    </xf>
    <xf numFmtId="177" fontId="19" fillId="24" borderId="2" xfId="0" applyNumberFormat="1" applyFont="1" applyFill="1" applyBorder="1" applyAlignment="1">
      <alignment horizontal="center"/>
    </xf>
    <xf numFmtId="180" fontId="20" fillId="24" borderId="17" xfId="0" applyNumberFormat="1" applyFont="1" applyFill="1" applyBorder="1" applyAlignment="1">
      <alignment horizontal="center"/>
    </xf>
    <xf numFmtId="38" fontId="20" fillId="24" borderId="17" xfId="37" applyFont="1" applyFill="1" applyBorder="1" applyAlignment="1">
      <alignment horizontal="center"/>
    </xf>
    <xf numFmtId="38" fontId="20" fillId="23" borderId="17" xfId="37" applyFont="1" applyFill="1" applyBorder="1" applyAlignment="1">
      <alignment horizontal="center"/>
    </xf>
    <xf numFmtId="38" fontId="20" fillId="23" borderId="14" xfId="0" applyNumberFormat="1" applyFont="1" applyFill="1" applyBorder="1" applyAlignment="1">
      <alignment horizontal="center"/>
    </xf>
    <xf numFmtId="0" fontId="20" fillId="23" borderId="14" xfId="0" applyFont="1" applyFill="1" applyBorder="1" applyAlignment="1">
      <alignment horizontal="center"/>
    </xf>
    <xf numFmtId="0" fontId="20" fillId="23" borderId="17" xfId="0" applyFont="1" applyFill="1" applyBorder="1" applyAlignment="1">
      <alignment horizontal="center"/>
    </xf>
    <xf numFmtId="38" fontId="20" fillId="23" borderId="26" xfId="37" applyFont="1" applyFill="1" applyBorder="1" applyAlignment="1">
      <alignment horizontal="center"/>
    </xf>
    <xf numFmtId="38" fontId="20" fillId="0" borderId="2" xfId="37" applyFont="1" applyFill="1" applyBorder="1" applyAlignment="1">
      <alignment horizontal="center"/>
    </xf>
    <xf numFmtId="38" fontId="20" fillId="23" borderId="1" xfId="37" applyFont="1" applyFill="1" applyBorder="1" applyAlignment="1">
      <alignment horizontal="center"/>
    </xf>
    <xf numFmtId="38" fontId="20" fillId="24" borderId="1" xfId="37" applyFont="1" applyFill="1" applyBorder="1" applyAlignment="1">
      <alignment horizontal="center"/>
    </xf>
    <xf numFmtId="0" fontId="20" fillId="24" borderId="14" xfId="0" applyFont="1" applyFill="1" applyBorder="1" applyAlignment="1">
      <alignment horizontal="center"/>
    </xf>
    <xf numFmtId="38" fontId="20" fillId="24" borderId="64" xfId="37" applyFont="1" applyFill="1" applyBorder="1" applyAlignment="1">
      <alignment horizontal="center"/>
    </xf>
    <xf numFmtId="38" fontId="20" fillId="24" borderId="21" xfId="37" applyFont="1" applyFill="1" applyBorder="1" applyAlignment="1">
      <alignment horizontal="center"/>
    </xf>
    <xf numFmtId="38" fontId="20" fillId="24" borderId="2" xfId="37" applyFont="1" applyFill="1" applyBorder="1" applyAlignment="1">
      <alignment horizontal="center"/>
    </xf>
    <xf numFmtId="0" fontId="30" fillId="0" borderId="34" xfId="0" applyFont="1" applyBorder="1" applyAlignment="1">
      <alignment horizontal="center" vertical="center" wrapText="1" shrinkToFit="1"/>
    </xf>
    <xf numFmtId="0" fontId="30" fillId="0" borderId="34" xfId="0" applyFont="1" applyBorder="1" applyAlignment="1">
      <alignment horizontal="center" vertical="center" shrinkToFit="1"/>
    </xf>
    <xf numFmtId="0" fontId="20" fillId="19" borderId="2" xfId="0" applyFont="1" applyFill="1" applyBorder="1" applyAlignment="1">
      <alignment horizontal="center"/>
    </xf>
    <xf numFmtId="177" fontId="19" fillId="21" borderId="24" xfId="0" applyNumberFormat="1" applyFont="1" applyFill="1" applyBorder="1" applyAlignment="1">
      <alignment horizontal="center"/>
    </xf>
    <xf numFmtId="38" fontId="20" fillId="24" borderId="24" xfId="0" applyNumberFormat="1" applyFont="1" applyFill="1" applyBorder="1" applyAlignment="1">
      <alignment horizontal="center"/>
    </xf>
    <xf numFmtId="38" fontId="20" fillId="0" borderId="17" xfId="0" applyNumberFormat="1" applyFont="1" applyBorder="1" applyAlignment="1">
      <alignment horizontal="center"/>
    </xf>
    <xf numFmtId="40" fontId="20" fillId="23" borderId="17" xfId="0" applyNumberFormat="1" applyFont="1" applyFill="1" applyBorder="1" applyAlignment="1">
      <alignment horizontal="center"/>
    </xf>
    <xf numFmtId="179" fontId="20" fillId="0" borderId="0" xfId="0" applyNumberFormat="1" applyFont="1" applyAlignment="1">
      <alignment horizontal="center"/>
    </xf>
    <xf numFmtId="38" fontId="20" fillId="0" borderId="0" xfId="37" applyFont="1" applyFill="1" applyAlignment="1">
      <alignment horizontal="center"/>
    </xf>
    <xf numFmtId="0" fontId="53" fillId="18" borderId="34" xfId="0" applyFont="1" applyFill="1" applyBorder="1" applyAlignment="1">
      <alignment shrinkToFit="1"/>
    </xf>
    <xf numFmtId="38" fontId="20" fillId="23" borderId="14" xfId="37" applyFont="1" applyFill="1" applyBorder="1" applyAlignment="1">
      <alignment horizontal="center"/>
    </xf>
    <xf numFmtId="38" fontId="20" fillId="24" borderId="14" xfId="37" applyFont="1" applyFill="1" applyBorder="1" applyAlignment="1">
      <alignment horizontal="center"/>
    </xf>
    <xf numFmtId="0" fontId="20" fillId="0" borderId="0" xfId="0" applyFont="1" applyAlignment="1">
      <alignment horizontal="left" vertical="top" wrapText="1"/>
    </xf>
    <xf numFmtId="38" fontId="20" fillId="24" borderId="17" xfId="0" applyNumberFormat="1" applyFont="1" applyFill="1" applyBorder="1"/>
    <xf numFmtId="0" fontId="20" fillId="0" borderId="16" xfId="0" applyFont="1" applyBorder="1"/>
    <xf numFmtId="0" fontId="20" fillId="0" borderId="17" xfId="0" applyFont="1" applyBorder="1"/>
    <xf numFmtId="38" fontId="20" fillId="0" borderId="16" xfId="0" applyNumberFormat="1" applyFont="1" applyBorder="1"/>
    <xf numFmtId="38" fontId="20" fillId="0" borderId="17" xfId="0" applyNumberFormat="1" applyFont="1" applyBorder="1"/>
    <xf numFmtId="38" fontId="20" fillId="24" borderId="26" xfId="37" applyFont="1" applyFill="1" applyBorder="1" applyAlignment="1">
      <alignment horizontal="center"/>
    </xf>
    <xf numFmtId="38" fontId="20" fillId="23" borderId="2" xfId="37" applyFont="1" applyFill="1" applyBorder="1" applyAlignment="1">
      <alignment horizontal="center"/>
    </xf>
    <xf numFmtId="38" fontId="20" fillId="20" borderId="17" xfId="37" applyFont="1" applyFill="1" applyBorder="1" applyAlignment="1">
      <alignment horizontal="center"/>
    </xf>
    <xf numFmtId="176" fontId="20" fillId="23" borderId="14" xfId="37" applyNumberFormat="1" applyFont="1" applyFill="1" applyBorder="1" applyAlignment="1">
      <alignment horizontal="center"/>
    </xf>
    <xf numFmtId="0" fontId="39" fillId="0" borderId="60" xfId="0" applyFont="1" applyBorder="1" applyAlignment="1">
      <alignment horizontal="left" vertical="center"/>
    </xf>
    <xf numFmtId="0" fontId="39" fillId="0" borderId="2" xfId="0" applyFont="1" applyBorder="1" applyAlignment="1">
      <alignment horizontal="left" vertical="center"/>
    </xf>
    <xf numFmtId="0" fontId="39" fillId="0" borderId="23" xfId="0" applyFont="1" applyBorder="1" applyAlignment="1">
      <alignment horizontal="left" vertical="center"/>
    </xf>
    <xf numFmtId="0" fontId="41" fillId="25" borderId="60" xfId="0" applyFont="1" applyFill="1" applyBorder="1" applyAlignment="1">
      <alignment horizontal="center" vertical="center"/>
    </xf>
    <xf numFmtId="0" fontId="41" fillId="25" borderId="2" xfId="0" applyFont="1" applyFill="1" applyBorder="1" applyAlignment="1">
      <alignment horizontal="center" vertical="center"/>
    </xf>
    <xf numFmtId="0" fontId="41" fillId="25" borderId="23" xfId="0" applyFont="1" applyFill="1" applyBorder="1" applyAlignment="1">
      <alignment horizontal="center" vertical="center"/>
    </xf>
    <xf numFmtId="0" fontId="42" fillId="0" borderId="60" xfId="0" applyFont="1" applyBorder="1" applyAlignment="1">
      <alignment horizontal="center" vertical="center"/>
    </xf>
    <xf numFmtId="0" fontId="42" fillId="0" borderId="2" xfId="0" applyFont="1" applyBorder="1" applyAlignment="1">
      <alignment horizontal="center" vertical="center"/>
    </xf>
    <xf numFmtId="0" fontId="42" fillId="0" borderId="23" xfId="0" applyFont="1" applyBorder="1" applyAlignment="1">
      <alignment horizontal="center" vertical="center"/>
    </xf>
    <xf numFmtId="0" fontId="33" fillId="0" borderId="0" xfId="0" applyFont="1" applyAlignment="1">
      <alignment horizontal="left" vertical="center" wrapText="1"/>
    </xf>
    <xf numFmtId="0" fontId="40" fillId="0" borderId="67" xfId="0" applyFont="1" applyBorder="1" applyAlignment="1">
      <alignment horizontal="left" vertical="center"/>
    </xf>
    <xf numFmtId="0" fontId="40" fillId="0" borderId="67" xfId="0" applyFont="1" applyBorder="1" applyAlignment="1">
      <alignment horizontal="left" vertical="center" wrapText="1"/>
    </xf>
    <xf numFmtId="0" fontId="0" fillId="0" borderId="0" xfId="0"/>
    <xf numFmtId="0" fontId="39" fillId="0" borderId="67" xfId="0" applyFont="1" applyBorder="1" applyAlignment="1">
      <alignment horizontal="center" vertical="center"/>
    </xf>
    <xf numFmtId="0" fontId="44" fillId="0" borderId="79" xfId="0" applyFont="1" applyBorder="1" applyAlignment="1">
      <alignment horizontal="center" vertical="center"/>
    </xf>
    <xf numFmtId="0" fontId="44" fillId="0" borderId="81" xfId="0" applyFont="1" applyBorder="1" applyAlignment="1">
      <alignment horizontal="center" vertical="center"/>
    </xf>
    <xf numFmtId="0" fontId="44" fillId="0" borderId="80" xfId="0" applyFont="1" applyBorder="1" applyAlignment="1">
      <alignment horizontal="center" vertical="center"/>
    </xf>
    <xf numFmtId="0" fontId="32" fillId="0" borderId="0" xfId="0" applyFont="1" applyAlignment="1">
      <alignment horizontal="center" vertical="center"/>
    </xf>
    <xf numFmtId="0" fontId="39" fillId="0" borderId="67" xfId="0" applyFont="1" applyBorder="1" applyAlignment="1">
      <alignment horizontal="left" vertical="center"/>
    </xf>
    <xf numFmtId="0" fontId="43" fillId="26" borderId="60" xfId="0" applyFont="1" applyFill="1" applyBorder="1" applyAlignment="1">
      <alignment horizontal="left" vertical="center"/>
    </xf>
    <xf numFmtId="0" fontId="43" fillId="26" borderId="2" xfId="0" applyFont="1" applyFill="1" applyBorder="1" applyAlignment="1">
      <alignment horizontal="left" vertical="center"/>
    </xf>
    <xf numFmtId="0" fontId="43" fillId="26" borderId="23" xfId="0" applyFont="1" applyFill="1" applyBorder="1" applyAlignment="1">
      <alignment horizontal="left" vertical="center"/>
    </xf>
    <xf numFmtId="0" fontId="47" fillId="20" borderId="34" xfId="0" applyFont="1" applyFill="1" applyBorder="1" applyAlignment="1">
      <alignment vertical="center"/>
    </xf>
    <xf numFmtId="0" fontId="39" fillId="0" borderId="60" xfId="0" applyFont="1" applyBorder="1" applyAlignment="1">
      <alignment horizontal="left" vertical="center" wrapText="1"/>
    </xf>
    <xf numFmtId="0" fontId="39" fillId="0" borderId="2" xfId="0" applyFont="1" applyBorder="1" applyAlignment="1">
      <alignment horizontal="left" vertical="center" wrapText="1"/>
    </xf>
    <xf numFmtId="0" fontId="39" fillId="0" borderId="23" xfId="0" applyFont="1" applyBorder="1" applyAlignment="1">
      <alignment horizontal="left" vertical="center" wrapText="1"/>
    </xf>
    <xf numFmtId="49" fontId="35" fillId="22" borderId="34" xfId="0" applyNumberFormat="1" applyFont="1" applyFill="1" applyBorder="1" applyAlignment="1">
      <alignment horizontal="center" vertical="center"/>
    </xf>
    <xf numFmtId="0" fontId="28" fillId="0" borderId="34" xfId="0" applyFont="1" applyBorder="1" applyAlignment="1">
      <alignment vertical="center" wrapText="1"/>
    </xf>
    <xf numFmtId="0" fontId="28" fillId="0" borderId="34" xfId="0" applyFont="1" applyBorder="1" applyAlignment="1">
      <alignment vertical="center"/>
    </xf>
    <xf numFmtId="0" fontId="45" fillId="0" borderId="61" xfId="0" applyFont="1" applyBorder="1" applyAlignment="1">
      <alignment horizontal="left" vertical="center"/>
    </xf>
    <xf numFmtId="0" fontId="39" fillId="0" borderId="0" xfId="0" applyFont="1" applyAlignment="1">
      <alignment horizontal="left" vertical="center" wrapText="1"/>
    </xf>
    <xf numFmtId="0" fontId="35" fillId="20" borderId="0" xfId="0" applyFont="1" applyFill="1" applyAlignment="1">
      <alignment horizontal="center" vertical="center"/>
    </xf>
    <xf numFmtId="0" fontId="0" fillId="0" borderId="0" xfId="0" applyAlignment="1">
      <alignment vertical="center"/>
    </xf>
    <xf numFmtId="0" fontId="35" fillId="23" borderId="0" xfId="0" applyFont="1" applyFill="1" applyAlignment="1">
      <alignment horizontal="center" vertical="center"/>
    </xf>
    <xf numFmtId="0" fontId="0" fillId="0" borderId="12" xfId="0" applyBorder="1" applyAlignment="1">
      <alignment horizontal="center" vertical="center" textRotation="255"/>
    </xf>
    <xf numFmtId="0" fontId="0" fillId="0" borderId="12" xfId="0" applyBorder="1" applyAlignment="1">
      <alignment horizontal="center" vertical="center" textRotation="255" shrinkToFit="1"/>
    </xf>
    <xf numFmtId="0" fontId="22" fillId="0" borderId="12" xfId="0" applyFont="1" applyBorder="1" applyAlignment="1">
      <alignment horizontal="center" vertical="center" textRotation="255"/>
    </xf>
    <xf numFmtId="0" fontId="31" fillId="0" borderId="0" xfId="0" applyFont="1" applyAlignment="1">
      <alignment horizontal="center"/>
    </xf>
    <xf numFmtId="0" fontId="0" fillId="0" borderId="67" xfId="0" applyBorder="1" applyAlignment="1">
      <alignment horizontal="left" wrapText="1"/>
    </xf>
    <xf numFmtId="0" fontId="0" fillId="0" borderId="67" xfId="0"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xf>
    <xf numFmtId="0" fontId="0" fillId="0" borderId="72" xfId="0" applyBorder="1" applyAlignment="1">
      <alignment horizontal="center"/>
    </xf>
    <xf numFmtId="0" fontId="0" fillId="0" borderId="86" xfId="0" applyBorder="1" applyAlignment="1">
      <alignment vertical="center"/>
    </xf>
    <xf numFmtId="0" fontId="0" fillId="0" borderId="27" xfId="0" applyBorder="1" applyAlignment="1">
      <alignment vertical="center"/>
    </xf>
    <xf numFmtId="0" fontId="0" fillId="0" borderId="84" xfId="0" applyBorder="1" applyAlignment="1">
      <alignment vertical="center"/>
    </xf>
    <xf numFmtId="0" fontId="0" fillId="0" borderId="15" xfId="0" applyBorder="1" applyAlignment="1">
      <alignment vertical="center"/>
    </xf>
    <xf numFmtId="0" fontId="0" fillId="0" borderId="83" xfId="0" applyBorder="1" applyAlignment="1">
      <alignment horizontal="center" vertical="center"/>
    </xf>
    <xf numFmtId="0" fontId="0" fillId="0" borderId="23" xfId="0" applyBorder="1" applyAlignment="1">
      <alignment horizontal="center" vertical="center"/>
    </xf>
    <xf numFmtId="0" fontId="20" fillId="0" borderId="0" xfId="0" applyFont="1" applyAlignment="1">
      <alignment wrapText="1"/>
    </xf>
    <xf numFmtId="0" fontId="0" fillId="0" borderId="0" xfId="0" applyAlignment="1">
      <alignment horizontal="right"/>
    </xf>
    <xf numFmtId="0" fontId="0" fillId="0" borderId="2" xfId="0"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rgs.style" xfId="19" xr:uid="{ACE15557-9A9C-4AB6-9815-532741612A3D}"/>
    <cellStyle name="Header1" xfId="20" xr:uid="{32095550-A25A-4359-A417-1AA9D1A2ACDB}"/>
    <cellStyle name="Header2" xfId="21" xr:uid="{B957193C-4320-490C-8450-48940494412D}"/>
    <cellStyle name="per.style" xfId="22" xr:uid="{5D52BCEE-8559-419B-BA88-F58848B4E9BE}"/>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581025</xdr:colOff>
      <xdr:row>89</xdr:row>
      <xdr:rowOff>76200</xdr:rowOff>
    </xdr:from>
    <xdr:ext cx="184731" cy="264560"/>
    <xdr:sp macro="" textlink="">
      <xdr:nvSpPr>
        <xdr:cNvPr id="2" name="テキスト ボックス 1">
          <a:extLst>
            <a:ext uri="{FF2B5EF4-FFF2-40B4-BE49-F238E27FC236}">
              <a16:creationId xmlns:a16="http://schemas.microsoft.com/office/drawing/2014/main" id="{B505F00C-5EBB-F4B3-21BA-53F4A2746DB2}"/>
            </a:ext>
          </a:extLst>
        </xdr:cNvPr>
        <xdr:cNvSpPr txBox="1"/>
      </xdr:nvSpPr>
      <xdr:spPr>
        <a:xfrm>
          <a:off x="10591800" y="1768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9112-14C9-4D82-9B1C-57FE0F7F76A8}">
  <dimension ref="A1"/>
  <sheetViews>
    <sheetView workbookViewId="0"/>
  </sheetViews>
  <sheetFormatPr defaultRowHeight="13.2"/>
  <sheetData/>
  <phoneticPr fontId="22"/>
  <pageMargins left="0.75" right="0.75" top="1" bottom="1" header="0.51200000000000001" footer="0.51200000000000001"/>
  <pageSetup paperSize="0" scale="0" firstPageNumber="0" orientation="portrait" usePrinterDefaults="0"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8943-D049-4247-AC68-AC2A407972C5}">
  <sheetPr>
    <tabColor theme="5" tint="-0.249977111117893"/>
  </sheetPr>
  <dimension ref="A1:AX64"/>
  <sheetViews>
    <sheetView zoomScaleNormal="100" zoomScaleSheetLayoutView="85" zoomScalePageLayoutView="115" workbookViewId="0">
      <selection activeCell="B3" sqref="B3:X3"/>
    </sheetView>
  </sheetViews>
  <sheetFormatPr defaultRowHeight="13.2"/>
  <cols>
    <col min="1" max="1" width="3.6640625" customWidth="1"/>
    <col min="2" max="2" width="4.6640625" customWidth="1"/>
    <col min="3" max="3" width="5.6640625" customWidth="1"/>
    <col min="4" max="6" width="3.6640625" customWidth="1"/>
    <col min="7" max="7" width="7.109375" customWidth="1"/>
    <col min="8" max="23" width="3.6640625" customWidth="1"/>
    <col min="24" max="24" width="7.33203125" customWidth="1"/>
    <col min="25" max="83" width="3.6640625" customWidth="1"/>
  </cols>
  <sheetData>
    <row r="1" spans="1:24" ht="16.2">
      <c r="A1" s="366"/>
      <c r="B1" s="366"/>
      <c r="C1" s="366"/>
      <c r="D1" s="366"/>
      <c r="E1" s="366"/>
      <c r="F1" s="366"/>
      <c r="G1" s="366"/>
      <c r="H1" s="366"/>
      <c r="I1" s="366"/>
      <c r="J1" s="366"/>
      <c r="K1" s="366"/>
      <c r="L1" s="366"/>
      <c r="M1" s="366"/>
      <c r="N1" s="366"/>
      <c r="O1" s="366"/>
      <c r="P1" s="366"/>
      <c r="Q1" s="366"/>
      <c r="R1" s="366"/>
      <c r="S1" s="366"/>
      <c r="T1" s="366"/>
      <c r="U1" s="366"/>
      <c r="V1" s="366"/>
      <c r="W1" s="366"/>
      <c r="X1" s="366"/>
    </row>
    <row r="2" spans="1:24" ht="63.75" customHeight="1">
      <c r="A2" s="135"/>
      <c r="B2" s="352" t="s">
        <v>219</v>
      </c>
      <c r="C2" s="353"/>
      <c r="D2" s="353"/>
      <c r="E2" s="353"/>
      <c r="F2" s="353"/>
      <c r="G2" s="353"/>
      <c r="H2" s="353"/>
      <c r="I2" s="353"/>
      <c r="J2" s="353"/>
      <c r="K2" s="353"/>
      <c r="L2" s="353"/>
      <c r="M2" s="353"/>
      <c r="N2" s="353"/>
      <c r="O2" s="353"/>
      <c r="P2" s="353"/>
      <c r="Q2" s="353"/>
      <c r="R2" s="353"/>
      <c r="S2" s="353"/>
      <c r="T2" s="353"/>
      <c r="U2" s="353"/>
      <c r="V2" s="353"/>
      <c r="W2" s="353"/>
      <c r="X2" s="354"/>
    </row>
    <row r="3" spans="1:24" ht="34.5" customHeight="1">
      <c r="A3" s="135"/>
      <c r="B3" s="355" t="s">
        <v>296</v>
      </c>
      <c r="C3" s="356"/>
      <c r="D3" s="356"/>
      <c r="E3" s="356"/>
      <c r="F3" s="356"/>
      <c r="G3" s="356"/>
      <c r="H3" s="356"/>
      <c r="I3" s="356"/>
      <c r="J3" s="356"/>
      <c r="K3" s="356"/>
      <c r="L3" s="356"/>
      <c r="M3" s="356"/>
      <c r="N3" s="356"/>
      <c r="O3" s="356"/>
      <c r="P3" s="356"/>
      <c r="Q3" s="356"/>
      <c r="R3" s="356"/>
      <c r="S3" s="356"/>
      <c r="T3" s="356"/>
      <c r="U3" s="356"/>
      <c r="V3" s="356"/>
      <c r="W3" s="356"/>
      <c r="X3" s="357"/>
    </row>
    <row r="4" spans="1:24" ht="13.8">
      <c r="B4" s="126"/>
    </row>
    <row r="5" spans="1:24" ht="33.75" customHeight="1">
      <c r="B5" s="358" t="s">
        <v>220</v>
      </c>
      <c r="C5" s="358"/>
      <c r="D5" s="358"/>
      <c r="E5" s="358"/>
      <c r="F5" s="358"/>
      <c r="G5" s="358"/>
      <c r="H5" s="358"/>
      <c r="I5" s="358"/>
      <c r="J5" s="358"/>
      <c r="K5" s="358"/>
      <c r="L5" s="358"/>
      <c r="M5" s="358"/>
      <c r="N5" s="358"/>
      <c r="O5" s="358"/>
      <c r="P5" s="358"/>
      <c r="Q5" s="358"/>
      <c r="R5" s="358"/>
      <c r="S5" s="358"/>
      <c r="T5" s="358"/>
      <c r="U5" s="358"/>
      <c r="V5" s="358"/>
      <c r="W5" s="358"/>
      <c r="X5" s="358"/>
    </row>
    <row r="6" spans="1:24" ht="13.8">
      <c r="A6" s="128"/>
    </row>
    <row r="7" spans="1:24">
      <c r="A7" s="127"/>
      <c r="B7" s="361" t="s">
        <v>221</v>
      </c>
      <c r="C7" s="361"/>
      <c r="D7" s="361"/>
      <c r="E7" s="361"/>
      <c r="F7" s="361"/>
      <c r="G7" s="361"/>
      <c r="H7" s="361"/>
      <c r="I7" s="361"/>
      <c r="J7" s="361"/>
      <c r="K7" s="361"/>
      <c r="L7" s="361"/>
      <c r="M7" s="361"/>
      <c r="N7" s="361"/>
      <c r="O7" s="361"/>
      <c r="P7" s="361"/>
      <c r="Q7" s="361"/>
      <c r="R7" s="361"/>
      <c r="S7" s="361"/>
      <c r="T7" s="361"/>
      <c r="U7" s="361"/>
      <c r="V7" s="361"/>
      <c r="W7" s="361"/>
    </row>
    <row r="8" spans="1:24" ht="13.8">
      <c r="A8" s="129"/>
    </row>
    <row r="9" spans="1:24" ht="18.75" customHeight="1">
      <c r="A9" s="129"/>
      <c r="B9" s="368" t="s">
        <v>222</v>
      </c>
      <c r="C9" s="369"/>
      <c r="D9" s="369"/>
      <c r="E9" s="370"/>
      <c r="F9" s="349" t="s">
        <v>225</v>
      </c>
      <c r="G9" s="350"/>
      <c r="H9" s="350"/>
      <c r="I9" s="350"/>
      <c r="J9" s="350"/>
      <c r="K9" s="350"/>
      <c r="L9" s="350"/>
      <c r="M9" s="350"/>
      <c r="N9" s="350"/>
      <c r="O9" s="350"/>
      <c r="P9" s="350"/>
      <c r="Q9" s="350"/>
      <c r="R9" s="350"/>
      <c r="S9" s="350"/>
      <c r="T9" s="350"/>
      <c r="U9" s="350"/>
      <c r="V9" s="350"/>
      <c r="W9" s="350"/>
      <c r="X9" s="351"/>
    </row>
    <row r="10" spans="1:24" ht="18.75" customHeight="1">
      <c r="A10" s="129"/>
      <c r="B10" s="368" t="s">
        <v>223</v>
      </c>
      <c r="C10" s="369"/>
      <c r="D10" s="369"/>
      <c r="E10" s="370"/>
      <c r="F10" s="349" t="s">
        <v>226</v>
      </c>
      <c r="G10" s="350"/>
      <c r="H10" s="350"/>
      <c r="I10" s="350"/>
      <c r="J10" s="350"/>
      <c r="K10" s="350"/>
      <c r="L10" s="350"/>
      <c r="M10" s="350"/>
      <c r="N10" s="350"/>
      <c r="O10" s="350"/>
      <c r="P10" s="350"/>
      <c r="Q10" s="350"/>
      <c r="R10" s="350"/>
      <c r="S10" s="350"/>
      <c r="T10" s="350"/>
      <c r="U10" s="350"/>
      <c r="V10" s="350"/>
      <c r="W10" s="350"/>
      <c r="X10" s="351"/>
    </row>
    <row r="11" spans="1:24" ht="18.75" customHeight="1">
      <c r="A11" s="129"/>
      <c r="B11" s="368" t="s">
        <v>224</v>
      </c>
      <c r="C11" s="369"/>
      <c r="D11" s="369"/>
      <c r="E11" s="370"/>
      <c r="F11" s="349" t="s">
        <v>227</v>
      </c>
      <c r="G11" s="350"/>
      <c r="H11" s="350"/>
      <c r="I11" s="350"/>
      <c r="J11" s="350"/>
      <c r="K11" s="350"/>
      <c r="L11" s="350"/>
      <c r="M11" s="350"/>
      <c r="N11" s="350"/>
      <c r="O11" s="350"/>
      <c r="P11" s="350"/>
      <c r="Q11" s="350"/>
      <c r="R11" s="350"/>
      <c r="S11" s="350"/>
      <c r="T11" s="350"/>
      <c r="U11" s="350"/>
      <c r="V11" s="350"/>
      <c r="W11" s="350"/>
      <c r="X11" s="351"/>
    </row>
    <row r="12" spans="1:24" ht="14.4" thickBot="1">
      <c r="A12" s="129"/>
    </row>
    <row r="13" spans="1:24" ht="28.5" customHeight="1" thickBot="1">
      <c r="A13" s="129"/>
      <c r="B13" s="363" t="s">
        <v>228</v>
      </c>
      <c r="C13" s="364"/>
      <c r="D13" s="364"/>
      <c r="E13" s="364"/>
      <c r="F13" s="364"/>
      <c r="G13" s="364"/>
      <c r="H13" s="364"/>
      <c r="I13" s="364"/>
      <c r="J13" s="364"/>
      <c r="K13" s="364"/>
      <c r="L13" s="364"/>
      <c r="M13" s="364"/>
      <c r="N13" s="364"/>
      <c r="O13" s="364"/>
      <c r="P13" s="364"/>
      <c r="Q13" s="364"/>
      <c r="R13" s="364"/>
      <c r="S13" s="364"/>
      <c r="T13" s="364"/>
      <c r="U13" s="364"/>
      <c r="V13" s="364"/>
      <c r="W13" s="364"/>
      <c r="X13" s="365"/>
    </row>
    <row r="14" spans="1:24" ht="13.8">
      <c r="A14" s="130"/>
    </row>
    <row r="15" spans="1:24" ht="14.4">
      <c r="A15" s="130"/>
      <c r="M15" s="4"/>
    </row>
    <row r="16" spans="1:24" ht="14.4">
      <c r="A16" s="130"/>
      <c r="M16" s="4"/>
    </row>
    <row r="17" spans="1:50" ht="19.8" thickBot="1">
      <c r="A17" s="130"/>
      <c r="B17" s="211" t="s">
        <v>229</v>
      </c>
      <c r="C17" s="212"/>
      <c r="D17" s="214"/>
      <c r="E17" s="214"/>
      <c r="F17" s="214"/>
      <c r="G17" s="214"/>
      <c r="H17" s="214"/>
      <c r="I17" s="214"/>
      <c r="J17" s="214"/>
      <c r="M17" s="215"/>
    </row>
    <row r="18" spans="1:50" ht="13.8">
      <c r="A18" s="131"/>
    </row>
    <row r="19" spans="1:50" s="147" customFormat="1" ht="24.75" customHeight="1">
      <c r="A19" s="131"/>
      <c r="B19" s="216" t="s">
        <v>236</v>
      </c>
      <c r="C19" s="371" t="s">
        <v>237</v>
      </c>
      <c r="D19" s="371"/>
      <c r="E19" s="371"/>
      <c r="G19" s="213" t="s">
        <v>238</v>
      </c>
    </row>
    <row r="20" spans="1:50" s="147" customFormat="1" ht="13.8">
      <c r="B20" s="362" t="s">
        <v>162</v>
      </c>
      <c r="C20" s="362"/>
      <c r="D20" s="362" t="s">
        <v>163</v>
      </c>
      <c r="E20" s="362"/>
      <c r="F20" s="362"/>
      <c r="G20" s="362"/>
      <c r="H20" s="362" t="s">
        <v>164</v>
      </c>
      <c r="I20" s="362"/>
      <c r="J20" s="362"/>
      <c r="K20" s="362"/>
      <c r="L20" s="362"/>
      <c r="M20" s="362"/>
      <c r="N20" s="362"/>
      <c r="O20" s="362"/>
      <c r="P20" s="362"/>
      <c r="Q20" s="362"/>
      <c r="R20" s="362"/>
      <c r="S20" s="362"/>
      <c r="T20" s="362"/>
      <c r="U20" s="362"/>
      <c r="V20" s="362"/>
      <c r="W20" s="362"/>
      <c r="X20" s="362"/>
      <c r="AA20" s="125"/>
    </row>
    <row r="21" spans="1:50" s="147" customFormat="1" ht="23.4" customHeight="1">
      <c r="B21" s="367" t="s">
        <v>184</v>
      </c>
      <c r="C21" s="367"/>
      <c r="D21" s="360" t="s">
        <v>97</v>
      </c>
      <c r="E21" s="360"/>
      <c r="F21" s="360"/>
      <c r="G21" s="360"/>
      <c r="H21" s="360" t="s">
        <v>185</v>
      </c>
      <c r="I21" s="360"/>
      <c r="J21" s="360"/>
      <c r="K21" s="360"/>
      <c r="L21" s="360"/>
      <c r="M21" s="360"/>
      <c r="N21" s="360"/>
      <c r="O21" s="360"/>
      <c r="P21" s="360"/>
      <c r="Q21" s="360"/>
      <c r="R21" s="360"/>
      <c r="S21" s="360"/>
      <c r="T21" s="360"/>
      <c r="U21" s="360"/>
      <c r="V21" s="360"/>
      <c r="W21" s="360"/>
      <c r="X21" s="360"/>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row>
    <row r="22" spans="1:50" s="147" customFormat="1" ht="27" customHeight="1">
      <c r="B22" s="367" t="s">
        <v>186</v>
      </c>
      <c r="C22" s="367"/>
      <c r="D22" s="360" t="s">
        <v>267</v>
      </c>
      <c r="E22" s="360"/>
      <c r="F22" s="360"/>
      <c r="G22" s="360"/>
      <c r="H22" s="360" t="s">
        <v>266</v>
      </c>
      <c r="I22" s="360"/>
      <c r="J22" s="360"/>
      <c r="K22" s="360"/>
      <c r="L22" s="360"/>
      <c r="M22" s="360"/>
      <c r="N22" s="360"/>
      <c r="O22" s="360"/>
      <c r="P22" s="360"/>
      <c r="Q22" s="360"/>
      <c r="R22" s="360"/>
      <c r="S22" s="360"/>
      <c r="T22" s="360"/>
      <c r="U22" s="360"/>
      <c r="V22" s="360"/>
      <c r="W22" s="360"/>
      <c r="X22" s="360"/>
      <c r="AA22" s="125"/>
    </row>
    <row r="23" spans="1:50" s="147" customFormat="1" ht="27.6" customHeight="1">
      <c r="B23" s="367" t="s">
        <v>187</v>
      </c>
      <c r="C23" s="367"/>
      <c r="D23" s="360" t="s">
        <v>191</v>
      </c>
      <c r="E23" s="360"/>
      <c r="F23" s="360"/>
      <c r="G23" s="360"/>
      <c r="H23" s="360" t="s">
        <v>189</v>
      </c>
      <c r="I23" s="360"/>
      <c r="J23" s="360"/>
      <c r="K23" s="360"/>
      <c r="L23" s="360"/>
      <c r="M23" s="360"/>
      <c r="N23" s="360"/>
      <c r="O23" s="360"/>
      <c r="P23" s="360"/>
      <c r="Q23" s="360"/>
      <c r="R23" s="360"/>
      <c r="S23" s="360"/>
      <c r="T23" s="360"/>
      <c r="U23" s="360"/>
      <c r="V23" s="360"/>
      <c r="W23" s="360"/>
      <c r="X23" s="360"/>
      <c r="AA23" s="125"/>
    </row>
    <row r="24" spans="1:50" s="147" customFormat="1" ht="29.1" customHeight="1">
      <c r="B24" s="367" t="s">
        <v>188</v>
      </c>
      <c r="C24" s="367"/>
      <c r="D24" s="360" t="s">
        <v>190</v>
      </c>
      <c r="E24" s="360"/>
      <c r="F24" s="360"/>
      <c r="G24" s="360"/>
      <c r="H24" s="360" t="s">
        <v>192</v>
      </c>
      <c r="I24" s="360"/>
      <c r="J24" s="360"/>
      <c r="K24" s="360"/>
      <c r="L24" s="360"/>
      <c r="M24" s="360"/>
      <c r="N24" s="360"/>
      <c r="O24" s="360"/>
      <c r="P24" s="360"/>
      <c r="Q24" s="360"/>
      <c r="R24" s="360"/>
      <c r="S24" s="360"/>
      <c r="T24" s="360"/>
      <c r="U24" s="360"/>
      <c r="V24" s="360"/>
      <c r="W24" s="360"/>
      <c r="X24" s="360"/>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row>
    <row r="25" spans="1:50" s="147" customFormat="1" ht="56.25" customHeight="1">
      <c r="B25" s="367" t="s">
        <v>242</v>
      </c>
      <c r="C25" s="367"/>
      <c r="D25" s="360" t="s">
        <v>193</v>
      </c>
      <c r="E25" s="360"/>
      <c r="F25" s="360"/>
      <c r="G25" s="360"/>
      <c r="H25" s="360" t="s">
        <v>195</v>
      </c>
      <c r="I25" s="360"/>
      <c r="J25" s="360"/>
      <c r="K25" s="360"/>
      <c r="L25" s="360"/>
      <c r="M25" s="360"/>
      <c r="N25" s="360"/>
      <c r="O25" s="360"/>
      <c r="P25" s="360"/>
      <c r="Q25" s="360"/>
      <c r="R25" s="360"/>
      <c r="S25" s="360"/>
      <c r="T25" s="360"/>
      <c r="U25" s="360"/>
      <c r="V25" s="360"/>
      <c r="W25" s="360"/>
      <c r="X25" s="360"/>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row>
    <row r="26" spans="1:50" s="147" customFormat="1" ht="29.25" customHeight="1">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row>
    <row r="27" spans="1:50" s="147" customFormat="1" ht="30" customHeight="1">
      <c r="B27" s="216" t="s">
        <v>233</v>
      </c>
      <c r="C27" s="375" t="s">
        <v>234</v>
      </c>
      <c r="D27" s="375"/>
      <c r="E27" s="375"/>
      <c r="G27" s="376" t="s">
        <v>235</v>
      </c>
      <c r="H27" s="377"/>
      <c r="I27" s="377"/>
      <c r="J27" s="377"/>
      <c r="K27" s="377"/>
      <c r="L27" s="377"/>
      <c r="M27" s="377"/>
      <c r="N27" s="377"/>
      <c r="O27" s="377"/>
      <c r="P27" s="377"/>
      <c r="Q27" s="377"/>
      <c r="R27" s="377"/>
      <c r="S27" s="377"/>
      <c r="T27" s="377"/>
      <c r="U27" s="377"/>
      <c r="V27" s="377"/>
      <c r="W27" s="377"/>
      <c r="X27" s="377"/>
      <c r="AA27" s="125"/>
    </row>
    <row r="28" spans="1:50" s="147" customFormat="1" ht="13.8">
      <c r="B28" s="362" t="s">
        <v>162</v>
      </c>
      <c r="C28" s="362"/>
      <c r="D28" s="362" t="s">
        <v>163</v>
      </c>
      <c r="E28" s="362"/>
      <c r="F28" s="362"/>
      <c r="G28" s="362"/>
      <c r="H28" s="362" t="s">
        <v>164</v>
      </c>
      <c r="I28" s="362"/>
      <c r="J28" s="362"/>
      <c r="K28" s="362"/>
      <c r="L28" s="362"/>
      <c r="M28" s="362"/>
      <c r="N28" s="362"/>
      <c r="O28" s="362"/>
      <c r="P28" s="362"/>
      <c r="Q28" s="362"/>
      <c r="R28" s="362"/>
      <c r="S28" s="362"/>
      <c r="T28" s="362"/>
      <c r="U28" s="362"/>
      <c r="V28" s="362"/>
      <c r="W28" s="362"/>
      <c r="X28" s="362"/>
      <c r="AA28" s="125" t="s">
        <v>194</v>
      </c>
    </row>
    <row r="29" spans="1:50" s="147" customFormat="1" ht="29.25" customHeight="1">
      <c r="B29" s="359" t="s">
        <v>196</v>
      </c>
      <c r="C29" s="359"/>
      <c r="D29" s="349" t="s">
        <v>128</v>
      </c>
      <c r="E29" s="350"/>
      <c r="F29" s="350"/>
      <c r="G29" s="351"/>
      <c r="H29" s="372" t="s">
        <v>232</v>
      </c>
      <c r="I29" s="373"/>
      <c r="J29" s="373"/>
      <c r="K29" s="373"/>
      <c r="L29" s="373"/>
      <c r="M29" s="373"/>
      <c r="N29" s="373"/>
      <c r="O29" s="373"/>
      <c r="P29" s="373"/>
      <c r="Q29" s="373"/>
      <c r="R29" s="373"/>
      <c r="S29" s="373"/>
      <c r="T29" s="373"/>
      <c r="U29" s="373"/>
      <c r="V29" s="373"/>
      <c r="W29" s="373"/>
      <c r="X29" s="374"/>
    </row>
    <row r="30" spans="1:50" s="147" customFormat="1" ht="44.4" customHeight="1">
      <c r="B30" s="359" t="s">
        <v>197</v>
      </c>
      <c r="C30" s="359"/>
      <c r="D30" s="360" t="s">
        <v>116</v>
      </c>
      <c r="E30" s="360"/>
      <c r="F30" s="360"/>
      <c r="G30" s="360"/>
      <c r="H30" s="360" t="s">
        <v>165</v>
      </c>
      <c r="I30" s="360"/>
      <c r="J30" s="360"/>
      <c r="K30" s="360"/>
      <c r="L30" s="360"/>
      <c r="M30" s="360"/>
      <c r="N30" s="360"/>
      <c r="O30" s="360"/>
      <c r="P30" s="360"/>
      <c r="Q30" s="360"/>
      <c r="R30" s="360"/>
      <c r="S30" s="360"/>
      <c r="T30" s="360"/>
      <c r="U30" s="360"/>
      <c r="V30" s="360"/>
      <c r="W30" s="360"/>
      <c r="X30" s="360"/>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row>
    <row r="31" spans="1:50" s="147" customFormat="1" ht="37.5" customHeight="1">
      <c r="B31" s="359" t="s">
        <v>198</v>
      </c>
      <c r="C31" s="359"/>
      <c r="D31" s="360" t="s">
        <v>247</v>
      </c>
      <c r="E31" s="360"/>
      <c r="F31" s="360"/>
      <c r="G31" s="360"/>
      <c r="H31" s="360" t="s">
        <v>269</v>
      </c>
      <c r="I31" s="360"/>
      <c r="J31" s="360"/>
      <c r="K31" s="360"/>
      <c r="L31" s="360"/>
      <c r="M31" s="360"/>
      <c r="N31" s="360"/>
      <c r="O31" s="360"/>
      <c r="P31" s="360"/>
      <c r="Q31" s="360"/>
      <c r="R31" s="360"/>
      <c r="S31" s="360"/>
      <c r="T31" s="360"/>
      <c r="U31" s="360"/>
      <c r="V31" s="360"/>
      <c r="W31" s="360"/>
      <c r="X31" s="360"/>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row>
    <row r="32" spans="1:50" s="147" customFormat="1" ht="37.5" customHeight="1">
      <c r="B32" s="359" t="s">
        <v>268</v>
      </c>
      <c r="C32" s="359"/>
      <c r="D32" s="360" t="s">
        <v>248</v>
      </c>
      <c r="E32" s="360"/>
      <c r="F32" s="360"/>
      <c r="G32" s="360"/>
      <c r="H32" s="360" t="s">
        <v>270</v>
      </c>
      <c r="I32" s="360"/>
      <c r="J32" s="360"/>
      <c r="K32" s="360"/>
      <c r="L32" s="360"/>
      <c r="M32" s="360"/>
      <c r="N32" s="360"/>
      <c r="O32" s="360"/>
      <c r="P32" s="360"/>
      <c r="Q32" s="360"/>
      <c r="R32" s="360"/>
      <c r="S32" s="360"/>
      <c r="T32" s="360"/>
      <c r="U32" s="360"/>
      <c r="V32" s="360"/>
      <c r="W32" s="360"/>
      <c r="X32" s="360"/>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row>
    <row r="33" spans="1:49" s="147" customFormat="1" ht="29.25" customHeight="1">
      <c r="B33" s="359" t="s">
        <v>272</v>
      </c>
      <c r="C33" s="359"/>
      <c r="D33" s="360" t="s">
        <v>118</v>
      </c>
      <c r="E33" s="360"/>
      <c r="F33" s="360"/>
      <c r="G33" s="360"/>
      <c r="H33" s="360" t="s">
        <v>271</v>
      </c>
      <c r="I33" s="360"/>
      <c r="J33" s="360"/>
      <c r="K33" s="360"/>
      <c r="L33" s="360"/>
      <c r="M33" s="360"/>
      <c r="N33" s="360"/>
      <c r="O33" s="360"/>
      <c r="P33" s="360"/>
      <c r="Q33" s="360"/>
      <c r="R33" s="360"/>
      <c r="S33" s="360"/>
      <c r="T33" s="360"/>
      <c r="U33" s="360"/>
      <c r="V33" s="360"/>
      <c r="W33" s="360"/>
      <c r="X33" s="360"/>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row>
    <row r="34" spans="1:49" s="147" customFormat="1" ht="29.25" customHeight="1">
      <c r="B34" s="359" t="s">
        <v>273</v>
      </c>
      <c r="C34" s="359"/>
      <c r="D34" s="360" t="s">
        <v>166</v>
      </c>
      <c r="E34" s="360"/>
      <c r="F34" s="360"/>
      <c r="G34" s="360"/>
      <c r="H34" s="360" t="s">
        <v>167</v>
      </c>
      <c r="I34" s="360"/>
      <c r="J34" s="360"/>
      <c r="K34" s="360"/>
      <c r="L34" s="360"/>
      <c r="M34" s="360"/>
      <c r="N34" s="360"/>
      <c r="O34" s="360"/>
      <c r="P34" s="360"/>
      <c r="Q34" s="360"/>
      <c r="R34" s="360"/>
      <c r="S34" s="360"/>
      <c r="T34" s="360"/>
      <c r="U34" s="360"/>
      <c r="V34" s="360"/>
      <c r="W34" s="360"/>
      <c r="X34" s="360"/>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row>
    <row r="35" spans="1:49" s="147" customFormat="1" ht="39.9" customHeight="1">
      <c r="B35" s="359" t="s">
        <v>274</v>
      </c>
      <c r="C35" s="359"/>
      <c r="D35" s="360" t="s">
        <v>275</v>
      </c>
      <c r="E35" s="360"/>
      <c r="F35" s="360"/>
      <c r="G35" s="360"/>
      <c r="H35" s="360" t="s">
        <v>168</v>
      </c>
      <c r="I35" s="360"/>
      <c r="J35" s="360"/>
      <c r="K35" s="360"/>
      <c r="L35" s="360"/>
      <c r="M35" s="360"/>
      <c r="N35" s="360"/>
      <c r="O35" s="360"/>
      <c r="P35" s="360"/>
      <c r="Q35" s="360"/>
      <c r="R35" s="360"/>
      <c r="S35" s="360"/>
      <c r="T35" s="360"/>
      <c r="U35" s="360"/>
      <c r="V35" s="360"/>
      <c r="W35" s="360"/>
      <c r="X35" s="360"/>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row>
    <row r="36" spans="1:49" s="147" customFormat="1" ht="43.95" customHeight="1">
      <c r="B36" s="359" t="s">
        <v>277</v>
      </c>
      <c r="C36" s="359"/>
      <c r="D36" s="360" t="s">
        <v>276</v>
      </c>
      <c r="E36" s="360"/>
      <c r="F36" s="360"/>
      <c r="G36" s="360"/>
      <c r="H36" s="360" t="s">
        <v>169</v>
      </c>
      <c r="I36" s="360"/>
      <c r="J36" s="360"/>
      <c r="K36" s="360"/>
      <c r="L36" s="360"/>
      <c r="M36" s="360"/>
      <c r="N36" s="360"/>
      <c r="O36" s="360"/>
      <c r="P36" s="360"/>
      <c r="Q36" s="360"/>
      <c r="R36" s="360"/>
      <c r="S36" s="360"/>
      <c r="T36" s="360"/>
      <c r="U36" s="360"/>
      <c r="V36" s="360"/>
      <c r="W36" s="360"/>
      <c r="X36" s="360"/>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row>
    <row r="37" spans="1:49" s="147" customFormat="1" ht="32.1" customHeight="1">
      <c r="B37" s="359" t="s">
        <v>278</v>
      </c>
      <c r="C37" s="359"/>
      <c r="D37" s="360" t="s">
        <v>170</v>
      </c>
      <c r="E37" s="360"/>
      <c r="F37" s="360"/>
      <c r="G37" s="360"/>
      <c r="H37" s="360" t="s">
        <v>171</v>
      </c>
      <c r="I37" s="360"/>
      <c r="J37" s="360"/>
      <c r="K37" s="360"/>
      <c r="L37" s="360"/>
      <c r="M37" s="360"/>
      <c r="N37" s="360"/>
      <c r="O37" s="360"/>
      <c r="P37" s="360"/>
      <c r="Q37" s="360"/>
      <c r="R37" s="360"/>
      <c r="S37" s="360"/>
      <c r="T37" s="360"/>
      <c r="U37" s="360"/>
      <c r="V37" s="360"/>
      <c r="W37" s="360"/>
      <c r="X37" s="360"/>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row>
    <row r="38" spans="1:49" s="147" customFormat="1" ht="32.1" customHeight="1">
      <c r="B38" s="359" t="s">
        <v>177</v>
      </c>
      <c r="C38" s="359"/>
      <c r="D38" s="360" t="s">
        <v>172</v>
      </c>
      <c r="E38" s="360"/>
      <c r="F38" s="360"/>
      <c r="G38" s="360"/>
      <c r="H38" s="360" t="s">
        <v>173</v>
      </c>
      <c r="I38" s="360"/>
      <c r="J38" s="360"/>
      <c r="K38" s="360"/>
      <c r="L38" s="360"/>
      <c r="M38" s="360"/>
      <c r="N38" s="360"/>
      <c r="O38" s="360"/>
      <c r="P38" s="360"/>
      <c r="Q38" s="360"/>
      <c r="R38" s="360"/>
      <c r="S38" s="360"/>
      <c r="T38" s="360"/>
      <c r="U38" s="360"/>
      <c r="V38" s="360"/>
      <c r="W38" s="360"/>
      <c r="X38" s="360"/>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row>
    <row r="39" spans="1:49" s="147" customFormat="1" ht="42" customHeight="1">
      <c r="B39" s="359" t="s">
        <v>179</v>
      </c>
      <c r="C39" s="359"/>
      <c r="D39" s="360" t="s">
        <v>151</v>
      </c>
      <c r="E39" s="360"/>
      <c r="F39" s="360"/>
      <c r="G39" s="360"/>
      <c r="H39" s="360" t="s">
        <v>171</v>
      </c>
      <c r="I39" s="360"/>
      <c r="J39" s="360"/>
      <c r="K39" s="360"/>
      <c r="L39" s="360"/>
      <c r="M39" s="360"/>
      <c r="N39" s="360"/>
      <c r="O39" s="360"/>
      <c r="P39" s="360"/>
      <c r="Q39" s="360"/>
      <c r="R39" s="360"/>
      <c r="S39" s="360"/>
      <c r="T39" s="360"/>
      <c r="U39" s="360"/>
      <c r="V39" s="360"/>
      <c r="W39" s="360"/>
      <c r="X39" s="360"/>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row>
    <row r="40" spans="1:49" s="147" customFormat="1" ht="32.1" customHeight="1">
      <c r="B40" s="359" t="s">
        <v>182</v>
      </c>
      <c r="C40" s="359"/>
      <c r="D40" s="360" t="s">
        <v>152</v>
      </c>
      <c r="E40" s="360"/>
      <c r="F40" s="360"/>
      <c r="G40" s="360"/>
      <c r="H40" s="360" t="s">
        <v>174</v>
      </c>
      <c r="I40" s="360"/>
      <c r="J40" s="360"/>
      <c r="K40" s="360"/>
      <c r="L40" s="360"/>
      <c r="M40" s="360"/>
      <c r="N40" s="360"/>
      <c r="O40" s="360"/>
      <c r="P40" s="360"/>
      <c r="Q40" s="360"/>
      <c r="R40" s="360"/>
      <c r="S40" s="360"/>
      <c r="T40" s="360"/>
      <c r="U40" s="360"/>
      <c r="V40" s="360"/>
      <c r="W40" s="360"/>
      <c r="X40" s="360"/>
      <c r="Z40" s="126"/>
    </row>
    <row r="41" spans="1:49" s="147" customFormat="1" ht="42" customHeight="1">
      <c r="B41" s="359" t="s">
        <v>279</v>
      </c>
      <c r="C41" s="359"/>
      <c r="D41" s="360" t="s">
        <v>287</v>
      </c>
      <c r="E41" s="360"/>
      <c r="F41" s="360"/>
      <c r="G41" s="360"/>
      <c r="H41" s="360" t="s">
        <v>288</v>
      </c>
      <c r="I41" s="360"/>
      <c r="J41" s="360"/>
      <c r="K41" s="360"/>
      <c r="L41" s="360"/>
      <c r="M41" s="360"/>
      <c r="N41" s="360"/>
      <c r="O41" s="360"/>
      <c r="P41" s="360"/>
      <c r="Q41" s="360"/>
      <c r="R41" s="360"/>
      <c r="S41" s="360"/>
      <c r="T41" s="360"/>
      <c r="U41" s="360"/>
      <c r="V41" s="360"/>
      <c r="W41" s="360"/>
      <c r="X41" s="360"/>
      <c r="Z41" s="126"/>
    </row>
    <row r="42" spans="1:49" s="147" customFormat="1" ht="29.4" customHeight="1">
      <c r="B42" s="359" t="s">
        <v>199</v>
      </c>
      <c r="C42" s="359"/>
      <c r="D42" s="360" t="s">
        <v>175</v>
      </c>
      <c r="E42" s="360"/>
      <c r="F42" s="360"/>
      <c r="G42" s="360"/>
      <c r="H42" s="360" t="s">
        <v>176</v>
      </c>
      <c r="I42" s="360"/>
      <c r="J42" s="360"/>
      <c r="K42" s="360"/>
      <c r="L42" s="360"/>
      <c r="M42" s="360"/>
      <c r="N42" s="360"/>
      <c r="O42" s="360"/>
      <c r="P42" s="360"/>
      <c r="Q42" s="360"/>
      <c r="R42" s="360"/>
      <c r="S42" s="360"/>
      <c r="T42" s="360"/>
      <c r="U42" s="360"/>
      <c r="V42" s="360"/>
      <c r="W42" s="360"/>
      <c r="X42" s="360"/>
      <c r="Z42" s="125"/>
    </row>
    <row r="43" spans="1:49" s="147" customFormat="1" ht="41.1" customHeight="1">
      <c r="B43" s="359" t="s">
        <v>200</v>
      </c>
      <c r="C43" s="359"/>
      <c r="D43" s="360" t="s">
        <v>123</v>
      </c>
      <c r="E43" s="360"/>
      <c r="F43" s="360"/>
      <c r="G43" s="360"/>
      <c r="H43" s="360" t="s">
        <v>178</v>
      </c>
      <c r="I43" s="360"/>
      <c r="J43" s="360"/>
      <c r="K43" s="360"/>
      <c r="L43" s="360"/>
      <c r="M43" s="360"/>
      <c r="N43" s="360"/>
      <c r="O43" s="360"/>
      <c r="P43" s="360"/>
      <c r="Q43" s="360"/>
      <c r="R43" s="360"/>
      <c r="S43" s="360"/>
      <c r="T43" s="360"/>
      <c r="U43" s="360"/>
      <c r="V43" s="360"/>
      <c r="W43" s="360"/>
      <c r="X43" s="360"/>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row>
    <row r="44" spans="1:49" s="147" customFormat="1" ht="56.4" customHeight="1">
      <c r="A44" s="125"/>
      <c r="B44" s="359" t="s">
        <v>280</v>
      </c>
      <c r="C44" s="359"/>
      <c r="D44" s="360" t="s">
        <v>180</v>
      </c>
      <c r="E44" s="360"/>
      <c r="F44" s="360"/>
      <c r="G44" s="360"/>
      <c r="H44" s="360" t="s">
        <v>181</v>
      </c>
      <c r="I44" s="360"/>
      <c r="J44" s="360"/>
      <c r="K44" s="360"/>
      <c r="L44" s="360"/>
      <c r="M44" s="360"/>
      <c r="N44" s="360"/>
      <c r="O44" s="360"/>
      <c r="P44" s="360"/>
      <c r="Q44" s="360"/>
      <c r="R44" s="360"/>
      <c r="S44" s="360"/>
      <c r="T44" s="360"/>
      <c r="U44" s="360"/>
      <c r="V44" s="360"/>
      <c r="W44" s="360"/>
      <c r="X44" s="360"/>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row>
    <row r="45" spans="1:49" s="147" customFormat="1" ht="66.45" customHeight="1">
      <c r="A45" s="131"/>
      <c r="B45" s="359" t="s">
        <v>281</v>
      </c>
      <c r="C45" s="359"/>
      <c r="D45" s="360" t="s">
        <v>129</v>
      </c>
      <c r="E45" s="360"/>
      <c r="F45" s="360"/>
      <c r="G45" s="360"/>
      <c r="H45" s="360" t="s">
        <v>183</v>
      </c>
      <c r="I45" s="360"/>
      <c r="J45" s="360"/>
      <c r="K45" s="360"/>
      <c r="L45" s="360"/>
      <c r="M45" s="360"/>
      <c r="N45" s="360"/>
      <c r="O45" s="360"/>
      <c r="P45" s="360"/>
      <c r="Q45" s="360"/>
      <c r="R45" s="360"/>
      <c r="S45" s="360"/>
      <c r="T45" s="360"/>
      <c r="U45" s="360"/>
      <c r="V45" s="360"/>
      <c r="W45" s="360"/>
      <c r="X45" s="360"/>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row>
    <row r="46" spans="1:49" s="147" customFormat="1" ht="39" customHeight="1">
      <c r="A46" s="131"/>
      <c r="B46" s="359" t="s">
        <v>282</v>
      </c>
      <c r="C46" s="359"/>
      <c r="D46" s="360" t="s">
        <v>244</v>
      </c>
      <c r="E46" s="360"/>
      <c r="F46" s="360"/>
      <c r="G46" s="360"/>
      <c r="H46" s="360" t="s">
        <v>283</v>
      </c>
      <c r="I46" s="360"/>
      <c r="J46" s="360"/>
      <c r="K46" s="360"/>
      <c r="L46" s="360"/>
      <c r="M46" s="360"/>
      <c r="N46" s="360"/>
      <c r="O46" s="360"/>
      <c r="P46" s="360"/>
      <c r="Q46" s="360"/>
      <c r="R46" s="360"/>
      <c r="S46" s="360"/>
      <c r="T46" s="360"/>
      <c r="U46" s="360"/>
      <c r="V46" s="360"/>
      <c r="W46" s="360"/>
      <c r="X46" s="360"/>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row>
    <row r="47" spans="1:49" s="147" customFormat="1" ht="29.1" customHeight="1">
      <c r="B47" s="359" t="s">
        <v>284</v>
      </c>
      <c r="C47" s="359"/>
      <c r="D47" s="360" t="s">
        <v>160</v>
      </c>
      <c r="E47" s="360"/>
      <c r="F47" s="360"/>
      <c r="G47" s="360"/>
      <c r="H47" s="360" t="s">
        <v>181</v>
      </c>
      <c r="I47" s="360"/>
      <c r="J47" s="360"/>
      <c r="K47" s="360"/>
      <c r="L47" s="360"/>
      <c r="M47" s="360"/>
      <c r="N47" s="360"/>
      <c r="O47" s="360"/>
      <c r="P47" s="360"/>
      <c r="Q47" s="360"/>
      <c r="R47" s="360"/>
      <c r="S47" s="360"/>
      <c r="T47" s="360"/>
      <c r="U47" s="360"/>
      <c r="V47" s="360"/>
      <c r="W47" s="360"/>
      <c r="X47" s="360"/>
    </row>
    <row r="48" spans="1:49" s="147" customFormat="1" ht="40.5" customHeight="1">
      <c r="A48" s="131"/>
      <c r="B48" s="359" t="s">
        <v>285</v>
      </c>
      <c r="C48" s="359"/>
      <c r="D48" s="360" t="s">
        <v>103</v>
      </c>
      <c r="E48" s="360"/>
      <c r="F48" s="360"/>
      <c r="G48" s="360"/>
      <c r="H48" s="360" t="s">
        <v>286</v>
      </c>
      <c r="I48" s="360"/>
      <c r="J48" s="360"/>
      <c r="K48" s="360"/>
      <c r="L48" s="360"/>
      <c r="M48" s="360"/>
      <c r="N48" s="360"/>
      <c r="O48" s="360"/>
      <c r="P48" s="360"/>
      <c r="Q48" s="360"/>
      <c r="R48" s="360"/>
      <c r="S48" s="360"/>
      <c r="T48" s="360"/>
      <c r="U48" s="360"/>
      <c r="V48" s="360"/>
      <c r="W48" s="360"/>
      <c r="X48" s="360"/>
    </row>
    <row r="49" spans="1:24" s="147" customFormat="1" ht="13.8">
      <c r="A49" s="131"/>
    </row>
    <row r="50" spans="1:24" s="147" customFormat="1" ht="13.8">
      <c r="A50" s="131"/>
    </row>
    <row r="51" spans="1:24" s="147" customFormat="1" ht="19.8" thickBot="1">
      <c r="A51" s="131"/>
      <c r="B51" s="378" t="s">
        <v>293</v>
      </c>
      <c r="C51" s="378"/>
      <c r="D51" s="378"/>
      <c r="E51" s="378"/>
      <c r="F51" s="378"/>
      <c r="G51" s="378"/>
      <c r="H51" s="378"/>
      <c r="I51" s="378"/>
      <c r="J51" s="378"/>
      <c r="K51" s="378"/>
      <c r="L51" s="378"/>
    </row>
    <row r="52" spans="1:24" s="147" customFormat="1" ht="13.8">
      <c r="A52" s="131"/>
      <c r="E52"/>
      <c r="F52"/>
    </row>
    <row r="53" spans="1:24" s="170" customFormat="1" ht="19.5" customHeight="1">
      <c r="B53" s="380" t="s">
        <v>256</v>
      </c>
      <c r="C53" s="380"/>
      <c r="D53" s="380"/>
      <c r="E53" s="148" t="s">
        <v>257</v>
      </c>
    </row>
    <row r="54" spans="1:24" s="170" customFormat="1" ht="30.75" customHeight="1">
      <c r="B54" s="259"/>
      <c r="C54" s="379" t="s">
        <v>261</v>
      </c>
      <c r="D54" s="379"/>
      <c r="E54" s="379"/>
      <c r="F54" s="379"/>
      <c r="G54" s="379"/>
      <c r="H54" s="379"/>
      <c r="I54" s="379"/>
      <c r="J54" s="379"/>
      <c r="K54" s="379"/>
      <c r="L54" s="379"/>
      <c r="M54" s="379"/>
      <c r="N54" s="379"/>
      <c r="O54" s="379"/>
      <c r="P54" s="379"/>
      <c r="Q54" s="379"/>
      <c r="R54" s="379"/>
      <c r="S54" s="379"/>
      <c r="T54" s="379"/>
      <c r="U54" s="379"/>
      <c r="V54" s="379"/>
      <c r="W54" s="379"/>
      <c r="X54" s="379"/>
    </row>
    <row r="55" spans="1:24" s="170" customFormat="1" ht="18.899999999999999" customHeight="1">
      <c r="B55" s="258" t="s">
        <v>230</v>
      </c>
      <c r="C55" s="258"/>
      <c r="D55" s="258"/>
      <c r="E55" s="148" t="s">
        <v>258</v>
      </c>
      <c r="X55" s="259"/>
    </row>
    <row r="56" spans="1:24" s="170" customFormat="1">
      <c r="C56" s="381" t="s">
        <v>259</v>
      </c>
      <c r="D56" s="381"/>
      <c r="E56" s="381"/>
      <c r="F56" s="381"/>
      <c r="G56" s="381"/>
      <c r="H56" s="381"/>
      <c r="I56" s="381"/>
      <c r="J56" s="381"/>
      <c r="K56" s="381"/>
      <c r="L56" s="381"/>
      <c r="M56" s="381"/>
      <c r="N56" s="381"/>
      <c r="O56" s="381"/>
      <c r="P56" s="381"/>
      <c r="Q56" s="381"/>
      <c r="R56" s="381"/>
      <c r="S56" s="381"/>
      <c r="T56" s="381"/>
      <c r="U56" s="381"/>
      <c r="V56" s="381"/>
      <c r="W56" s="381"/>
      <c r="X56" s="381"/>
    </row>
    <row r="57" spans="1:24" s="170" customFormat="1">
      <c r="C57" s="381" t="s">
        <v>260</v>
      </c>
      <c r="D57" s="381"/>
      <c r="E57" s="381"/>
      <c r="F57" s="381"/>
      <c r="G57" s="381"/>
      <c r="H57" s="381"/>
      <c r="I57" s="381"/>
      <c r="J57" s="381"/>
      <c r="K57" s="381"/>
      <c r="L57" s="381"/>
      <c r="M57" s="381"/>
      <c r="N57" s="381"/>
      <c r="O57" s="381"/>
      <c r="P57" s="381"/>
      <c r="Q57" s="381"/>
      <c r="R57" s="381"/>
      <c r="S57" s="381"/>
      <c r="T57" s="381"/>
      <c r="U57" s="381"/>
      <c r="V57" s="381"/>
      <c r="W57" s="381"/>
      <c r="X57" s="381"/>
    </row>
    <row r="58" spans="1:24" s="170" customFormat="1" ht="18.899999999999999" customHeight="1">
      <c r="B58" s="382" t="s">
        <v>231</v>
      </c>
      <c r="C58" s="382"/>
      <c r="D58" s="382"/>
      <c r="E58" s="170" t="s">
        <v>262</v>
      </c>
      <c r="X58" s="259"/>
    </row>
    <row r="59" spans="1:24">
      <c r="X59" s="147"/>
    </row>
    <row r="60" spans="1:24">
      <c r="X60" s="147"/>
    </row>
    <row r="61" spans="1:24" ht="19.8" thickBot="1">
      <c r="B61" s="378" t="s">
        <v>294</v>
      </c>
      <c r="C61" s="378"/>
      <c r="D61" s="378"/>
      <c r="E61" s="378"/>
      <c r="F61" s="378"/>
      <c r="G61" s="378"/>
      <c r="H61" s="378"/>
      <c r="I61" s="378"/>
      <c r="J61" s="378"/>
      <c r="K61" s="378"/>
      <c r="L61" s="378"/>
      <c r="X61" s="147"/>
    </row>
    <row r="62" spans="1:24">
      <c r="X62" s="147"/>
    </row>
    <row r="63" spans="1:24">
      <c r="X63" s="147"/>
    </row>
    <row r="64" spans="1:24">
      <c r="X64" s="147"/>
    </row>
  </sheetData>
  <mergeCells count="118">
    <mergeCell ref="B61:L61"/>
    <mergeCell ref="C54:X54"/>
    <mergeCell ref="B53:D53"/>
    <mergeCell ref="C56:X56"/>
    <mergeCell ref="C57:X57"/>
    <mergeCell ref="B58:D58"/>
    <mergeCell ref="B47:C47"/>
    <mergeCell ref="D47:G47"/>
    <mergeCell ref="H47:X47"/>
    <mergeCell ref="B51:L51"/>
    <mergeCell ref="B48:C48"/>
    <mergeCell ref="D48:G48"/>
    <mergeCell ref="H48:X48"/>
    <mergeCell ref="B41:C41"/>
    <mergeCell ref="D41:G41"/>
    <mergeCell ref="H41:X41"/>
    <mergeCell ref="B46:C46"/>
    <mergeCell ref="D46:G46"/>
    <mergeCell ref="H46:X46"/>
    <mergeCell ref="Z43:AW43"/>
    <mergeCell ref="B44:C44"/>
    <mergeCell ref="D44:G44"/>
    <mergeCell ref="H44:X44"/>
    <mergeCell ref="B45:C45"/>
    <mergeCell ref="D45:G45"/>
    <mergeCell ref="H45:X45"/>
    <mergeCell ref="Z45:AW45"/>
    <mergeCell ref="B42:C42"/>
    <mergeCell ref="D42:G42"/>
    <mergeCell ref="H42:X42"/>
    <mergeCell ref="B43:C43"/>
    <mergeCell ref="D43:G43"/>
    <mergeCell ref="H43:X43"/>
    <mergeCell ref="Z39:AW39"/>
    <mergeCell ref="B40:C40"/>
    <mergeCell ref="D40:G40"/>
    <mergeCell ref="H40:X40"/>
    <mergeCell ref="B37:C37"/>
    <mergeCell ref="D37:G37"/>
    <mergeCell ref="H37:X37"/>
    <mergeCell ref="Z37:AW37"/>
    <mergeCell ref="B38:C38"/>
    <mergeCell ref="D38:G38"/>
    <mergeCell ref="H38:X38"/>
    <mergeCell ref="Z38:AW38"/>
    <mergeCell ref="B39:C39"/>
    <mergeCell ref="D39:G39"/>
    <mergeCell ref="H39:X39"/>
    <mergeCell ref="Z35:AW35"/>
    <mergeCell ref="B36:C36"/>
    <mergeCell ref="D36:G36"/>
    <mergeCell ref="H36:X36"/>
    <mergeCell ref="Z36:AW36"/>
    <mergeCell ref="B33:C33"/>
    <mergeCell ref="D33:G33"/>
    <mergeCell ref="H33:X33"/>
    <mergeCell ref="Z33:AW33"/>
    <mergeCell ref="B34:C34"/>
    <mergeCell ref="D34:G34"/>
    <mergeCell ref="H34:X34"/>
    <mergeCell ref="Z34:AW34"/>
    <mergeCell ref="B35:C35"/>
    <mergeCell ref="D35:G35"/>
    <mergeCell ref="H35:X35"/>
    <mergeCell ref="Z30:AW30"/>
    <mergeCell ref="B31:C31"/>
    <mergeCell ref="D31:G31"/>
    <mergeCell ref="H31:X31"/>
    <mergeCell ref="Z31:AW31"/>
    <mergeCell ref="AA26:AX26"/>
    <mergeCell ref="B28:C28"/>
    <mergeCell ref="D28:G28"/>
    <mergeCell ref="H28:X28"/>
    <mergeCell ref="B29:C29"/>
    <mergeCell ref="D29:G29"/>
    <mergeCell ref="H29:X29"/>
    <mergeCell ref="B30:C30"/>
    <mergeCell ref="D30:G30"/>
    <mergeCell ref="H30:X30"/>
    <mergeCell ref="C27:E27"/>
    <mergeCell ref="G27:X27"/>
    <mergeCell ref="A1:X1"/>
    <mergeCell ref="AA24:AX24"/>
    <mergeCell ref="B25:C25"/>
    <mergeCell ref="D25:G25"/>
    <mergeCell ref="H25:X25"/>
    <mergeCell ref="AA25:AX25"/>
    <mergeCell ref="B23:C23"/>
    <mergeCell ref="D23:G23"/>
    <mergeCell ref="H23:X23"/>
    <mergeCell ref="B21:C21"/>
    <mergeCell ref="D21:G21"/>
    <mergeCell ref="H21:X21"/>
    <mergeCell ref="AA21:AX21"/>
    <mergeCell ref="B22:C22"/>
    <mergeCell ref="D22:G22"/>
    <mergeCell ref="H22:X22"/>
    <mergeCell ref="B9:E9"/>
    <mergeCell ref="B10:E10"/>
    <mergeCell ref="B11:E11"/>
    <mergeCell ref="B24:C24"/>
    <mergeCell ref="D24:G24"/>
    <mergeCell ref="H24:X24"/>
    <mergeCell ref="C19:E19"/>
    <mergeCell ref="F11:X11"/>
    <mergeCell ref="F10:X10"/>
    <mergeCell ref="F9:X9"/>
    <mergeCell ref="B2:X2"/>
    <mergeCell ref="B3:X3"/>
    <mergeCell ref="B5:X5"/>
    <mergeCell ref="B32:C32"/>
    <mergeCell ref="D32:G32"/>
    <mergeCell ref="H32:X32"/>
    <mergeCell ref="B7:W7"/>
    <mergeCell ref="D20:G20"/>
    <mergeCell ref="H20:X20"/>
    <mergeCell ref="B20:C20"/>
    <mergeCell ref="B13:X13"/>
  </mergeCells>
  <phoneticPr fontId="22"/>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05C-7AEA-4AFF-A106-9BD908AC71F2}">
  <sheetPr>
    <tabColor rgb="FFFFFF00"/>
    <pageSetUpPr fitToPage="1"/>
  </sheetPr>
  <dimension ref="A1:T107"/>
  <sheetViews>
    <sheetView zoomScaleNormal="100" zoomScaleSheetLayoutView="100" workbookViewId="0">
      <selection activeCell="G6" sqref="G6"/>
    </sheetView>
  </sheetViews>
  <sheetFormatPr defaultRowHeight="13.2"/>
  <cols>
    <col min="1" max="1" width="3.77734375" customWidth="1"/>
    <col min="2" max="2" width="20.109375" customWidth="1"/>
    <col min="3" max="3" width="26.44140625" customWidth="1"/>
    <col min="4" max="4" width="11.6640625" bestFit="1" customWidth="1"/>
    <col min="5" max="5" width="9.77734375" style="170" customWidth="1"/>
    <col min="6" max="6" width="8.6640625" style="170" customWidth="1"/>
    <col min="7" max="7" width="32.44140625" customWidth="1"/>
    <col min="8" max="8" width="26" customWidth="1"/>
  </cols>
  <sheetData>
    <row r="1" spans="1:11" ht="21">
      <c r="A1" s="386" t="s">
        <v>217</v>
      </c>
      <c r="B1" s="386"/>
      <c r="C1" s="386"/>
      <c r="D1" s="386"/>
      <c r="E1" s="386"/>
      <c r="F1" s="386"/>
      <c r="G1" s="386"/>
    </row>
    <row r="2" spans="1:11" ht="47.25" customHeight="1">
      <c r="A2" s="389" t="s">
        <v>297</v>
      </c>
      <c r="B2" s="390"/>
      <c r="C2" s="390"/>
      <c r="D2" s="390"/>
      <c r="E2" s="390"/>
      <c r="F2" s="390"/>
      <c r="G2" s="390"/>
    </row>
    <row r="3" spans="1:11" ht="26.25" customHeight="1" thickBot="1">
      <c r="A3" s="114" t="s">
        <v>115</v>
      </c>
      <c r="J3" s="4"/>
    </row>
    <row r="4" spans="1:11" ht="13.8" thickTop="1">
      <c r="A4" s="154"/>
      <c r="B4" s="394" t="s">
        <v>205</v>
      </c>
      <c r="C4" s="395"/>
      <c r="D4" s="150" t="s">
        <v>201</v>
      </c>
      <c r="E4" s="400" t="s">
        <v>202</v>
      </c>
      <c r="F4" s="401"/>
      <c r="G4" s="149" t="s">
        <v>203</v>
      </c>
      <c r="J4" s="402"/>
      <c r="K4" s="402"/>
    </row>
    <row r="5" spans="1:11" ht="18" customHeight="1">
      <c r="A5" s="384"/>
      <c r="B5" s="391" t="s">
        <v>216</v>
      </c>
      <c r="C5" s="180" t="s">
        <v>213</v>
      </c>
      <c r="D5" s="184">
        <v>260</v>
      </c>
      <c r="E5" s="221" t="s">
        <v>36</v>
      </c>
      <c r="F5" s="171"/>
      <c r="G5" s="158" t="s">
        <v>131</v>
      </c>
      <c r="J5" s="402"/>
      <c r="K5" s="402"/>
    </row>
    <row r="6" spans="1:11" ht="66">
      <c r="A6" s="384"/>
      <c r="B6" s="392"/>
      <c r="C6" s="266" t="s">
        <v>245</v>
      </c>
      <c r="D6" s="247">
        <v>0</v>
      </c>
      <c r="E6" s="222" t="s">
        <v>36</v>
      </c>
      <c r="F6" s="172"/>
      <c r="G6" s="238" t="s">
        <v>265</v>
      </c>
      <c r="J6" s="402"/>
      <c r="K6" s="402"/>
    </row>
    <row r="7" spans="1:11" ht="18" customHeight="1">
      <c r="A7" s="384"/>
      <c r="B7" s="392"/>
      <c r="C7" s="186" t="s">
        <v>214</v>
      </c>
      <c r="D7" s="185">
        <v>8</v>
      </c>
      <c r="E7" s="222" t="s">
        <v>114</v>
      </c>
      <c r="F7" s="172"/>
      <c r="G7" s="156" t="s">
        <v>246</v>
      </c>
    </row>
    <row r="8" spans="1:11" ht="18" customHeight="1">
      <c r="A8" s="384"/>
      <c r="B8" s="393"/>
      <c r="C8" s="187" t="s">
        <v>215</v>
      </c>
      <c r="D8" s="188">
        <v>7</v>
      </c>
      <c r="E8" s="223" t="s">
        <v>114</v>
      </c>
      <c r="F8" s="173"/>
      <c r="G8" s="157" t="s">
        <v>132</v>
      </c>
    </row>
    <row r="9" spans="1:11" ht="21.75" customHeight="1">
      <c r="A9" s="383"/>
      <c r="B9" s="388" t="s">
        <v>24</v>
      </c>
      <c r="C9" s="180" t="s">
        <v>126</v>
      </c>
      <c r="D9" s="189">
        <v>37375</v>
      </c>
      <c r="E9" s="224" t="s">
        <v>22</v>
      </c>
      <c r="F9" s="225"/>
      <c r="G9" s="387" t="s">
        <v>133</v>
      </c>
    </row>
    <row r="10" spans="1:11" ht="21.75" customHeight="1">
      <c r="A10" s="383"/>
      <c r="B10" s="388"/>
      <c r="C10" s="181" t="s">
        <v>127</v>
      </c>
      <c r="D10" s="190">
        <v>28750</v>
      </c>
      <c r="E10" s="223" t="s">
        <v>22</v>
      </c>
      <c r="F10" s="173"/>
      <c r="G10" s="387"/>
    </row>
    <row r="11" spans="1:11" ht="21.75" customHeight="1">
      <c r="A11" s="383"/>
      <c r="B11" s="388" t="s">
        <v>25</v>
      </c>
      <c r="C11" s="180" t="s">
        <v>126</v>
      </c>
      <c r="D11" s="189">
        <v>59475</v>
      </c>
      <c r="E11" s="224" t="s">
        <v>22</v>
      </c>
      <c r="F11" s="225"/>
      <c r="G11" s="387"/>
    </row>
    <row r="12" spans="1:11" ht="21.75" customHeight="1" thickBot="1">
      <c r="A12" s="383"/>
      <c r="B12" s="388"/>
      <c r="C12" s="181" t="s">
        <v>127</v>
      </c>
      <c r="D12" s="191">
        <v>45750</v>
      </c>
      <c r="E12" s="223" t="s">
        <v>22</v>
      </c>
      <c r="F12" s="173"/>
      <c r="G12" s="387"/>
    </row>
    <row r="13" spans="1:11" ht="13.8" thickTop="1"/>
    <row r="14" spans="1:11" ht="25.5" customHeight="1" thickBot="1">
      <c r="A14" s="151" t="s">
        <v>241</v>
      </c>
    </row>
    <row r="15" spans="1:11" ht="19.5" customHeight="1" thickTop="1">
      <c r="A15" s="154"/>
      <c r="B15" s="404" t="s">
        <v>205</v>
      </c>
      <c r="C15" s="404"/>
      <c r="D15" s="152" t="s">
        <v>201</v>
      </c>
      <c r="E15" s="400" t="s">
        <v>202</v>
      </c>
      <c r="F15" s="401"/>
      <c r="G15" s="153" t="s">
        <v>203</v>
      </c>
    </row>
    <row r="16" spans="1:11" ht="42" customHeight="1">
      <c r="A16" s="155"/>
      <c r="B16" s="388" t="s">
        <v>204</v>
      </c>
      <c r="C16" s="178" t="s">
        <v>126</v>
      </c>
      <c r="D16" s="166">
        <v>24605</v>
      </c>
      <c r="E16" s="221" t="s">
        <v>22</v>
      </c>
      <c r="F16" s="171"/>
      <c r="G16" s="210" t="s">
        <v>299</v>
      </c>
    </row>
    <row r="17" spans="1:7" ht="42" customHeight="1">
      <c r="A17" s="155"/>
      <c r="B17" s="388"/>
      <c r="C17" s="182" t="s">
        <v>127</v>
      </c>
      <c r="D17" s="163">
        <v>22938</v>
      </c>
      <c r="E17" s="222" t="s">
        <v>22</v>
      </c>
      <c r="F17" s="172"/>
      <c r="G17" s="209" t="s">
        <v>300</v>
      </c>
    </row>
    <row r="18" spans="1:7" ht="19.5" customHeight="1">
      <c r="A18" s="155"/>
      <c r="B18" s="388"/>
      <c r="C18" s="183" t="s">
        <v>138</v>
      </c>
      <c r="D18" s="165">
        <v>22938</v>
      </c>
      <c r="E18" s="223" t="s">
        <v>22</v>
      </c>
      <c r="F18" s="173"/>
      <c r="G18" s="157"/>
    </row>
    <row r="19" spans="1:7" ht="19.5" customHeight="1">
      <c r="A19" s="155"/>
      <c r="B19" s="391" t="s">
        <v>206</v>
      </c>
      <c r="C19" s="178" t="s">
        <v>116</v>
      </c>
      <c r="D19" s="179">
        <v>15</v>
      </c>
      <c r="E19" s="221" t="s">
        <v>36</v>
      </c>
      <c r="F19" s="171"/>
      <c r="G19" s="158" t="s">
        <v>117</v>
      </c>
    </row>
    <row r="20" spans="1:7" ht="19.5" customHeight="1">
      <c r="A20" s="155"/>
      <c r="B20" s="392"/>
      <c r="C20" s="231" t="s">
        <v>264</v>
      </c>
      <c r="D20" s="261">
        <v>0.25</v>
      </c>
      <c r="E20" s="232"/>
      <c r="F20" s="220"/>
      <c r="G20" s="265" t="s">
        <v>249</v>
      </c>
    </row>
    <row r="21" spans="1:7" ht="19.5" customHeight="1">
      <c r="A21" s="155"/>
      <c r="B21" s="392"/>
      <c r="C21" s="183" t="s">
        <v>248</v>
      </c>
      <c r="D21" s="177">
        <v>0.35</v>
      </c>
      <c r="E21" s="223"/>
      <c r="F21" s="173"/>
      <c r="G21" s="157" t="s">
        <v>251</v>
      </c>
    </row>
    <row r="22" spans="1:7" ht="19.5" customHeight="1">
      <c r="A22" s="383"/>
      <c r="B22" s="388" t="s">
        <v>207</v>
      </c>
      <c r="C22" s="178" t="s">
        <v>118</v>
      </c>
      <c r="D22" s="174">
        <v>0.115</v>
      </c>
      <c r="E22" s="221"/>
      <c r="F22" s="171"/>
      <c r="G22" s="158"/>
    </row>
    <row r="23" spans="1:7" ht="19.5" customHeight="1">
      <c r="A23" s="383"/>
      <c r="B23" s="388"/>
      <c r="C23" s="182" t="s">
        <v>119</v>
      </c>
      <c r="D23" s="175">
        <v>0.183</v>
      </c>
      <c r="E23" s="222"/>
      <c r="F23" s="172"/>
      <c r="G23" s="156"/>
    </row>
    <row r="24" spans="1:7" ht="19.5" customHeight="1">
      <c r="A24" s="383"/>
      <c r="B24" s="388"/>
      <c r="C24" s="182" t="s">
        <v>120</v>
      </c>
      <c r="D24" s="176">
        <v>9.4999999999999998E-3</v>
      </c>
      <c r="E24" s="222"/>
      <c r="F24" s="172"/>
      <c r="G24" s="156"/>
    </row>
    <row r="25" spans="1:7" ht="19.5" customHeight="1">
      <c r="A25" s="383"/>
      <c r="B25" s="388"/>
      <c r="C25" s="182" t="s">
        <v>122</v>
      </c>
      <c r="D25" s="175">
        <v>3.5999999999999999E-3</v>
      </c>
      <c r="E25" s="222"/>
      <c r="F25" s="172"/>
      <c r="G25" s="156"/>
    </row>
    <row r="26" spans="1:7" ht="19.5" customHeight="1">
      <c r="A26" s="383"/>
      <c r="B26" s="388"/>
      <c r="C26" s="183" t="s">
        <v>121</v>
      </c>
      <c r="D26" s="177">
        <v>1.2999999999999999E-2</v>
      </c>
      <c r="E26" s="223"/>
      <c r="F26" s="173"/>
      <c r="G26" s="157"/>
    </row>
    <row r="27" spans="1:7" ht="19.5" customHeight="1">
      <c r="A27" s="383"/>
      <c r="B27" s="388" t="s">
        <v>208</v>
      </c>
      <c r="C27" s="178" t="s">
        <v>140</v>
      </c>
      <c r="D27" s="162">
        <v>184.3</v>
      </c>
      <c r="E27" s="398" t="s">
        <v>22</v>
      </c>
      <c r="F27" s="399"/>
      <c r="G27" s="158" t="s">
        <v>141</v>
      </c>
    </row>
    <row r="28" spans="1:7" ht="48.75" customHeight="1">
      <c r="A28" s="383"/>
      <c r="B28" s="388"/>
      <c r="C28" s="182" t="s">
        <v>139</v>
      </c>
      <c r="D28" s="163">
        <v>19600</v>
      </c>
      <c r="E28" s="222" t="s">
        <v>22</v>
      </c>
      <c r="F28" s="172"/>
      <c r="G28" s="161" t="s">
        <v>142</v>
      </c>
    </row>
    <row r="29" spans="1:7" ht="19.5" customHeight="1">
      <c r="A29" s="383"/>
      <c r="B29" s="388"/>
      <c r="C29" s="182" t="s">
        <v>143</v>
      </c>
      <c r="D29" s="164">
        <v>7400</v>
      </c>
      <c r="E29" s="222" t="s">
        <v>22</v>
      </c>
      <c r="F29" s="172"/>
      <c r="G29" s="156" t="s">
        <v>144</v>
      </c>
    </row>
    <row r="30" spans="1:7" ht="19.5" customHeight="1">
      <c r="A30" s="383"/>
      <c r="B30" s="388"/>
      <c r="C30" s="183" t="s">
        <v>145</v>
      </c>
      <c r="D30" s="165">
        <v>13000</v>
      </c>
      <c r="E30" s="396" t="s">
        <v>22</v>
      </c>
      <c r="F30" s="397"/>
      <c r="G30" s="157" t="s">
        <v>146</v>
      </c>
    </row>
    <row r="31" spans="1:7" ht="19.5" customHeight="1">
      <c r="A31" s="385"/>
      <c r="B31" s="388" t="s">
        <v>209</v>
      </c>
      <c r="C31" s="178" t="s">
        <v>147</v>
      </c>
      <c r="D31" s="166">
        <v>100000</v>
      </c>
      <c r="E31" s="227" t="s">
        <v>22</v>
      </c>
      <c r="F31" s="171"/>
      <c r="G31" s="158"/>
    </row>
    <row r="32" spans="1:7" ht="19.5" customHeight="1">
      <c r="A32" s="385"/>
      <c r="B32" s="388"/>
      <c r="C32" s="183" t="s">
        <v>148</v>
      </c>
      <c r="D32" s="165">
        <v>174000</v>
      </c>
      <c r="E32" s="228" t="s">
        <v>22</v>
      </c>
      <c r="F32" s="173"/>
      <c r="G32" s="157"/>
    </row>
    <row r="33" spans="1:7" ht="19.5" customHeight="1">
      <c r="A33" s="385"/>
      <c r="B33" s="388" t="s">
        <v>210</v>
      </c>
      <c r="C33" s="178" t="s">
        <v>149</v>
      </c>
      <c r="D33" s="166">
        <v>12670</v>
      </c>
      <c r="E33" s="227" t="s">
        <v>22</v>
      </c>
      <c r="F33" s="171"/>
      <c r="G33" s="158"/>
    </row>
    <row r="34" spans="1:7" ht="19.5" customHeight="1">
      <c r="A34" s="385"/>
      <c r="B34" s="388"/>
      <c r="C34" s="183" t="s">
        <v>151</v>
      </c>
      <c r="D34" s="165">
        <v>139740</v>
      </c>
      <c r="E34" s="228" t="s">
        <v>22</v>
      </c>
      <c r="F34" s="173"/>
      <c r="G34" s="157"/>
    </row>
    <row r="35" spans="1:7" ht="19.5" customHeight="1">
      <c r="A35" s="383"/>
      <c r="B35" s="391" t="s">
        <v>211</v>
      </c>
      <c r="C35" s="178" t="s">
        <v>152</v>
      </c>
      <c r="D35" s="166">
        <v>12000</v>
      </c>
      <c r="E35" s="227" t="s">
        <v>22</v>
      </c>
      <c r="F35" s="171"/>
      <c r="G35" s="158"/>
    </row>
    <row r="36" spans="1:7" ht="19.5" customHeight="1">
      <c r="A36" s="383"/>
      <c r="B36" s="392"/>
      <c r="C36" s="233" t="s">
        <v>287</v>
      </c>
      <c r="D36" s="234">
        <v>3</v>
      </c>
      <c r="E36" s="235" t="s">
        <v>239</v>
      </c>
      <c r="F36" s="236"/>
      <c r="G36" s="237"/>
    </row>
    <row r="37" spans="1:7" ht="19.5" customHeight="1">
      <c r="A37" s="383"/>
      <c r="B37" s="392"/>
      <c r="C37" s="182" t="s">
        <v>150</v>
      </c>
      <c r="D37" s="163">
        <v>11620000</v>
      </c>
      <c r="E37" s="229" t="s">
        <v>22</v>
      </c>
      <c r="F37" s="172"/>
      <c r="G37" s="156"/>
    </row>
    <row r="38" spans="1:7" ht="19.5" customHeight="1">
      <c r="A38" s="383"/>
      <c r="B38" s="392"/>
      <c r="C38" s="182" t="s">
        <v>123</v>
      </c>
      <c r="D38" s="163">
        <v>36400</v>
      </c>
      <c r="E38" s="229" t="s">
        <v>22</v>
      </c>
      <c r="F38" s="172"/>
      <c r="G38" s="156" t="s">
        <v>124</v>
      </c>
    </row>
    <row r="39" spans="1:7" ht="19.5" customHeight="1">
      <c r="A39" s="383"/>
      <c r="B39" s="392"/>
      <c r="C39" s="182" t="s">
        <v>130</v>
      </c>
      <c r="D39" s="163">
        <f>1300+1900+1400+1400+1200+2200+1300+1400+2200</f>
        <v>14300</v>
      </c>
      <c r="E39" s="229" t="s">
        <v>22</v>
      </c>
      <c r="F39" s="172"/>
      <c r="G39" s="156"/>
    </row>
    <row r="40" spans="1:7" ht="19.5" customHeight="1">
      <c r="A40" s="383"/>
      <c r="B40" s="392"/>
      <c r="C40" s="252" t="s">
        <v>129</v>
      </c>
      <c r="D40" s="253">
        <v>8825</v>
      </c>
      <c r="E40" s="254" t="s">
        <v>22</v>
      </c>
      <c r="F40" s="255"/>
      <c r="G40" s="256"/>
    </row>
    <row r="41" spans="1:7" ht="19.5" customHeight="1">
      <c r="A41" s="226"/>
      <c r="B41" s="393"/>
      <c r="C41" s="183" t="s">
        <v>244</v>
      </c>
      <c r="D41" s="257">
        <v>0.1</v>
      </c>
      <c r="E41" s="228"/>
      <c r="F41" s="173"/>
      <c r="G41" s="157"/>
    </row>
    <row r="42" spans="1:7" ht="19.5" customHeight="1">
      <c r="A42" s="383"/>
      <c r="B42" s="388" t="s">
        <v>212</v>
      </c>
      <c r="C42" s="178" t="s">
        <v>156</v>
      </c>
      <c r="D42" s="166">
        <v>24640</v>
      </c>
      <c r="E42" s="227" t="s">
        <v>22</v>
      </c>
      <c r="F42" s="171"/>
      <c r="G42" s="158" t="s">
        <v>158</v>
      </c>
    </row>
    <row r="43" spans="1:7" ht="19.5" customHeight="1">
      <c r="A43" s="383"/>
      <c r="B43" s="388"/>
      <c r="C43" s="182" t="s">
        <v>157</v>
      </c>
      <c r="D43" s="163">
        <v>55800</v>
      </c>
      <c r="E43" s="229" t="s">
        <v>22</v>
      </c>
      <c r="F43" s="172"/>
      <c r="G43" s="156" t="s">
        <v>159</v>
      </c>
    </row>
    <row r="44" spans="1:7" ht="19.5" customHeight="1">
      <c r="A44" s="383"/>
      <c r="B44" s="388"/>
      <c r="C44" s="182" t="s">
        <v>68</v>
      </c>
      <c r="D44" s="167">
        <v>5400</v>
      </c>
      <c r="E44" s="229" t="s">
        <v>22</v>
      </c>
      <c r="F44" s="172"/>
      <c r="G44" s="159" t="s">
        <v>153</v>
      </c>
    </row>
    <row r="45" spans="1:7" ht="19.5" customHeight="1">
      <c r="A45" s="383"/>
      <c r="B45" s="388"/>
      <c r="C45" s="182" t="s">
        <v>98</v>
      </c>
      <c r="D45" s="167">
        <v>4900</v>
      </c>
      <c r="E45" s="229" t="s">
        <v>22</v>
      </c>
      <c r="F45" s="172"/>
      <c r="G45" s="159" t="s">
        <v>153</v>
      </c>
    </row>
    <row r="46" spans="1:7" ht="19.5" customHeight="1">
      <c r="A46" s="383"/>
      <c r="B46" s="388"/>
      <c r="C46" s="182" t="s">
        <v>71</v>
      </c>
      <c r="D46" s="167">
        <v>8970</v>
      </c>
      <c r="E46" s="229" t="s">
        <v>22</v>
      </c>
      <c r="F46" s="172"/>
      <c r="G46" s="159" t="s">
        <v>153</v>
      </c>
    </row>
    <row r="47" spans="1:7" ht="19.5" customHeight="1">
      <c r="A47" s="383"/>
      <c r="B47" s="388"/>
      <c r="C47" s="182" t="s">
        <v>72</v>
      </c>
      <c r="D47" s="167">
        <v>5000</v>
      </c>
      <c r="E47" s="229" t="s">
        <v>22</v>
      </c>
      <c r="F47" s="172"/>
      <c r="G47" s="159" t="s">
        <v>154</v>
      </c>
    </row>
    <row r="48" spans="1:7" ht="19.5" customHeight="1">
      <c r="A48" s="383"/>
      <c r="B48" s="388"/>
      <c r="C48" s="182" t="s">
        <v>74</v>
      </c>
      <c r="D48" s="167">
        <v>2500</v>
      </c>
      <c r="E48" s="229" t="s">
        <v>22</v>
      </c>
      <c r="F48" s="172"/>
      <c r="G48" s="159" t="s">
        <v>154</v>
      </c>
    </row>
    <row r="49" spans="1:20" ht="19.5" customHeight="1">
      <c r="A49" s="383"/>
      <c r="B49" s="388"/>
      <c r="C49" s="182" t="s">
        <v>75</v>
      </c>
      <c r="D49" s="167">
        <v>2900</v>
      </c>
      <c r="E49" s="229" t="s">
        <v>22</v>
      </c>
      <c r="F49" s="172"/>
      <c r="G49" s="159" t="s">
        <v>153</v>
      </c>
    </row>
    <row r="50" spans="1:20" ht="19.5" customHeight="1">
      <c r="A50" s="383"/>
      <c r="B50" s="388"/>
      <c r="C50" s="182" t="s">
        <v>76</v>
      </c>
      <c r="D50" s="167">
        <v>230</v>
      </c>
      <c r="E50" s="229" t="s">
        <v>22</v>
      </c>
      <c r="F50" s="172"/>
      <c r="G50" s="159" t="s">
        <v>155</v>
      </c>
    </row>
    <row r="51" spans="1:20" ht="19.5" customHeight="1" thickBot="1">
      <c r="A51" s="383"/>
      <c r="B51" s="388"/>
      <c r="C51" s="183" t="s">
        <v>103</v>
      </c>
      <c r="D51" s="168">
        <v>24000</v>
      </c>
      <c r="E51" s="228" t="s">
        <v>22</v>
      </c>
      <c r="F51" s="173"/>
      <c r="G51" s="160" t="s">
        <v>161</v>
      </c>
    </row>
    <row r="52" spans="1:20" ht="13.8" thickTop="1">
      <c r="D52" s="169"/>
    </row>
    <row r="53" spans="1:20" ht="14.4">
      <c r="A53" s="151"/>
      <c r="B53" s="89"/>
      <c r="C53" s="4" t="s">
        <v>95</v>
      </c>
      <c r="D53" s="169"/>
    </row>
    <row r="54" spans="1:20" ht="14.4">
      <c r="A54" s="151"/>
      <c r="B54" s="264"/>
      <c r="C54" s="4" t="s">
        <v>289</v>
      </c>
      <c r="D54" s="169"/>
    </row>
    <row r="55" spans="1:20" ht="24.75" customHeight="1">
      <c r="A55" s="151"/>
      <c r="D55" s="242"/>
      <c r="E55" s="243"/>
      <c r="F55" s="244"/>
      <c r="G55" s="242"/>
    </row>
    <row r="56" spans="1:20">
      <c r="A56" s="151"/>
      <c r="D56" s="242"/>
      <c r="E56" s="242"/>
      <c r="F56" s="242"/>
      <c r="G56" s="242"/>
    </row>
    <row r="57" spans="1:20">
      <c r="A57" s="151"/>
      <c r="D57" s="242"/>
      <c r="E57" s="242"/>
      <c r="F57" s="242"/>
    </row>
    <row r="58" spans="1:20">
      <c r="A58" s="151"/>
      <c r="D58" s="242"/>
      <c r="E58" s="242"/>
      <c r="F58" s="242"/>
      <c r="G58" s="170"/>
    </row>
    <row r="59" spans="1:20">
      <c r="A59" s="151"/>
      <c r="B59" s="403"/>
      <c r="C59" s="403"/>
      <c r="D59" s="242"/>
      <c r="E59" s="242"/>
      <c r="F59" s="242"/>
      <c r="G59" s="170"/>
    </row>
    <row r="60" spans="1:20" hidden="1">
      <c r="A60" s="151"/>
      <c r="B60" s="230"/>
      <c r="C60" s="230"/>
      <c r="D60" s="242"/>
      <c r="E60" s="242"/>
      <c r="F60" s="242"/>
      <c r="G60" s="170"/>
    </row>
    <row r="61" spans="1:20" hidden="1">
      <c r="A61" s="151"/>
      <c r="D61" s="242"/>
      <c r="E61" s="242"/>
      <c r="F61" s="242"/>
    </row>
    <row r="62" spans="1:20" ht="14.4">
      <c r="A62" s="151"/>
      <c r="B62" s="245"/>
      <c r="D62" s="242"/>
      <c r="E62" s="242"/>
      <c r="F62" s="242"/>
      <c r="J62" s="219"/>
      <c r="K62" s="4"/>
    </row>
    <row r="63" spans="1:20">
      <c r="A63" s="151"/>
      <c r="B63" s="219"/>
      <c r="C63" s="246"/>
      <c r="D63" s="242"/>
      <c r="E63" s="242"/>
      <c r="F63" s="242"/>
      <c r="G63" s="219"/>
      <c r="J63" s="219"/>
      <c r="T63">
        <v>137369</v>
      </c>
    </row>
    <row r="64" spans="1:20">
      <c r="A64" s="151"/>
      <c r="B64" s="219"/>
      <c r="C64" s="246"/>
      <c r="D64" s="242"/>
      <c r="E64" s="242"/>
      <c r="F64" s="242"/>
      <c r="G64" s="219"/>
      <c r="I64" s="219"/>
      <c r="J64" s="219"/>
    </row>
    <row r="65" spans="1:7">
      <c r="A65" s="151"/>
      <c r="C65" s="246"/>
      <c r="D65" s="242"/>
      <c r="E65" s="242"/>
      <c r="F65" s="242"/>
      <c r="G65" s="219"/>
    </row>
    <row r="66" spans="1:7" hidden="1">
      <c r="A66" s="151"/>
      <c r="C66" s="246"/>
      <c r="D66" s="242"/>
      <c r="E66" s="242"/>
      <c r="F66" s="242"/>
      <c r="G66" s="219"/>
    </row>
    <row r="67" spans="1:7" hidden="1">
      <c r="A67" s="151"/>
      <c r="D67" s="242"/>
      <c r="E67" s="242"/>
      <c r="F67" s="242"/>
    </row>
    <row r="68" spans="1:7" hidden="1">
      <c r="B68" s="245"/>
      <c r="D68" s="242"/>
      <c r="E68" s="242"/>
      <c r="F68" s="242"/>
    </row>
    <row r="69" spans="1:7" hidden="1">
      <c r="A69" s="151"/>
      <c r="D69" s="242"/>
      <c r="E69" s="242"/>
      <c r="F69" s="242"/>
    </row>
    <row r="70" spans="1:7" hidden="1">
      <c r="A70" s="151"/>
      <c r="D70" s="242"/>
      <c r="E70" s="242"/>
      <c r="F70" s="242"/>
    </row>
    <row r="71" spans="1:7" hidden="1">
      <c r="A71" s="151"/>
      <c r="D71" s="242"/>
      <c r="E71" s="242"/>
      <c r="F71" s="242"/>
    </row>
    <row r="72" spans="1:7" hidden="1">
      <c r="A72" s="151"/>
      <c r="B72" s="245"/>
      <c r="D72" s="242"/>
      <c r="E72" s="242"/>
      <c r="F72" s="242"/>
    </row>
    <row r="73" spans="1:7" hidden="1">
      <c r="A73" s="151"/>
      <c r="D73" s="242"/>
      <c r="E73" s="242"/>
      <c r="F73" s="242"/>
    </row>
    <row r="74" spans="1:7" hidden="1">
      <c r="A74" s="151"/>
      <c r="D74" s="242"/>
      <c r="E74" s="242"/>
      <c r="F74" s="242"/>
    </row>
    <row r="75" spans="1:7" hidden="1">
      <c r="A75" s="151"/>
      <c r="D75" s="242"/>
      <c r="E75" s="242"/>
      <c r="F75" s="242"/>
    </row>
    <row r="76" spans="1:7">
      <c r="B76" s="245"/>
      <c r="D76" s="242"/>
      <c r="E76" s="242"/>
      <c r="F76" s="242"/>
    </row>
    <row r="77" spans="1:7">
      <c r="C77" s="246"/>
      <c r="D77" s="242"/>
      <c r="E77" s="242"/>
      <c r="F77" s="242"/>
      <c r="G77" s="170"/>
    </row>
    <row r="78" spans="1:7" hidden="1">
      <c r="C78" s="246"/>
      <c r="D78" s="242"/>
      <c r="E78" s="242"/>
      <c r="F78" s="242"/>
      <c r="G78" s="170"/>
    </row>
    <row r="79" spans="1:7" hidden="1">
      <c r="D79" s="242"/>
      <c r="E79" s="242"/>
      <c r="F79" s="242"/>
    </row>
    <row r="80" spans="1:7">
      <c r="B80" s="245"/>
      <c r="D80" s="242"/>
      <c r="E80" s="242"/>
      <c r="F80" s="242"/>
    </row>
    <row r="81" spans="2:6">
      <c r="B81" s="245"/>
      <c r="D81" s="242"/>
      <c r="E81" s="242"/>
      <c r="F81" s="242"/>
    </row>
    <row r="82" spans="2:6">
      <c r="B82" s="245"/>
      <c r="C82" s="230"/>
      <c r="D82" s="242"/>
      <c r="E82" s="242"/>
      <c r="F82" s="242"/>
    </row>
    <row r="83" spans="2:6">
      <c r="D83" s="242"/>
      <c r="E83" s="242"/>
      <c r="F83" s="242"/>
    </row>
    <row r="84" spans="2:6">
      <c r="D84" s="242"/>
      <c r="E84" s="242"/>
      <c r="F84" s="242"/>
    </row>
    <row r="85" spans="2:6">
      <c r="D85" s="242"/>
      <c r="E85" s="242"/>
      <c r="F85" s="242"/>
    </row>
    <row r="86" spans="2:6">
      <c r="D86" s="242"/>
      <c r="E86" s="242"/>
      <c r="F86" s="242"/>
    </row>
    <row r="87" spans="2:6">
      <c r="D87" s="242"/>
      <c r="E87" s="242"/>
      <c r="F87" s="242"/>
    </row>
    <row r="88" spans="2:6">
      <c r="D88" s="242"/>
      <c r="E88" s="242"/>
      <c r="F88" s="242"/>
    </row>
    <row r="107" ht="29.25" customHeight="1"/>
  </sheetData>
  <mergeCells count="30">
    <mergeCell ref="E30:F30"/>
    <mergeCell ref="E27:F27"/>
    <mergeCell ref="E15:F15"/>
    <mergeCell ref="J4:K6"/>
    <mergeCell ref="B59:C59"/>
    <mergeCell ref="E4:F4"/>
    <mergeCell ref="B42:B51"/>
    <mergeCell ref="B33:B34"/>
    <mergeCell ref="B31:B32"/>
    <mergeCell ref="B27:B30"/>
    <mergeCell ref="B22:B26"/>
    <mergeCell ref="B15:C15"/>
    <mergeCell ref="B16:B18"/>
    <mergeCell ref="B19:B21"/>
    <mergeCell ref="B35:B41"/>
    <mergeCell ref="A1:G1"/>
    <mergeCell ref="G9:G12"/>
    <mergeCell ref="B11:B12"/>
    <mergeCell ref="B9:B10"/>
    <mergeCell ref="A2:G2"/>
    <mergeCell ref="B5:B8"/>
    <mergeCell ref="B4:C4"/>
    <mergeCell ref="A42:A51"/>
    <mergeCell ref="A5:A8"/>
    <mergeCell ref="A9:A12"/>
    <mergeCell ref="A22:A26"/>
    <mergeCell ref="A27:A30"/>
    <mergeCell ref="A31:A32"/>
    <mergeCell ref="A33:A34"/>
    <mergeCell ref="A35:A40"/>
  </mergeCells>
  <phoneticPr fontId="22"/>
  <printOptions horizontalCentered="1" vertic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2728-4F6B-44E3-9D26-6F585F9FF2B4}">
  <sheetPr>
    <tabColor rgb="FFFFFF00"/>
    <pageSetUpPr fitToPage="1"/>
  </sheetPr>
  <dimension ref="A1:AJ98"/>
  <sheetViews>
    <sheetView tabSelected="1" view="pageBreakPreview" topLeftCell="A17" zoomScale="70" zoomScaleNormal="70" zoomScaleSheetLayoutView="70" workbookViewId="0">
      <selection activeCell="AG77" sqref="AG77"/>
    </sheetView>
  </sheetViews>
  <sheetFormatPr defaultColWidth="9" defaultRowHeight="14.4"/>
  <cols>
    <col min="1" max="1" width="45.44140625" style="1" customWidth="1"/>
    <col min="2" max="2" width="15.44140625" style="2" customWidth="1"/>
    <col min="3" max="3" width="1.6640625" style="2" customWidth="1"/>
    <col min="4" max="4" width="4.33203125" style="2" customWidth="1"/>
    <col min="5" max="5" width="10" style="2" customWidth="1"/>
    <col min="6" max="6" width="4.33203125" style="2" customWidth="1"/>
    <col min="7" max="7" width="4.44140625" style="2" customWidth="1"/>
    <col min="8" max="8" width="8.109375" style="2" customWidth="1"/>
    <col min="9" max="14" width="4.109375" style="2" customWidth="1"/>
    <col min="15" max="15" width="5.44140625" style="2" customWidth="1"/>
    <col min="16" max="19" width="4.109375" style="2" customWidth="1"/>
    <col min="20" max="20" width="4.88671875" style="2" customWidth="1"/>
    <col min="21" max="21" width="4.44140625" style="2" customWidth="1"/>
    <col min="22" max="27" width="4.109375" style="2" customWidth="1"/>
    <col min="28" max="28" width="6.44140625" style="2" customWidth="1"/>
    <col min="29" max="29" width="16.109375" style="1" customWidth="1"/>
    <col min="30" max="16384" width="9" style="1"/>
  </cols>
  <sheetData>
    <row r="1" spans="1:31" s="3" customFormat="1" ht="90" customHeight="1">
      <c r="A1" s="327" t="s">
        <v>301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row>
    <row r="2" spans="1:31" s="3" customFormat="1" ht="13.5" customHeight="1">
      <c r="A2" s="124"/>
      <c r="B2" s="124"/>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D2" s="4"/>
    </row>
    <row r="3" spans="1:31" s="4" customFormat="1" ht="16.5" customHeight="1" thickBot="1">
      <c r="A3" s="73" t="s">
        <v>0</v>
      </c>
      <c r="B3" s="74" t="s">
        <v>1</v>
      </c>
      <c r="C3" s="75"/>
      <c r="D3" s="329" t="s">
        <v>298</v>
      </c>
      <c r="E3" s="329"/>
      <c r="F3" s="329"/>
      <c r="G3" s="329"/>
      <c r="H3" s="329"/>
      <c r="I3" s="329"/>
      <c r="J3" s="329"/>
      <c r="K3" s="329"/>
      <c r="L3" s="329"/>
      <c r="M3" s="329"/>
      <c r="N3" s="329"/>
      <c r="O3" s="329"/>
      <c r="P3" s="329"/>
      <c r="Q3" s="329"/>
      <c r="R3" s="329"/>
      <c r="S3" s="329"/>
      <c r="T3" s="329"/>
      <c r="U3" s="329"/>
      <c r="V3" s="329"/>
      <c r="W3" s="329"/>
      <c r="X3" s="329"/>
      <c r="Y3" s="329"/>
      <c r="Z3" s="76"/>
      <c r="AA3" s="76"/>
      <c r="AB3" s="77"/>
    </row>
    <row r="4" spans="1:31" s="4" customFormat="1" ht="16.5" customHeight="1">
      <c r="A4" s="55" t="s">
        <v>2</v>
      </c>
      <c r="B4" s="277">
        <f>B5+B41+B46+B50+B53+B59+B69+B70+B76</f>
        <v>1904552.6981193183</v>
      </c>
      <c r="C4" s="284"/>
      <c r="D4" s="285"/>
      <c r="E4" s="285"/>
      <c r="F4" s="285"/>
      <c r="G4" s="285"/>
      <c r="H4" s="285"/>
      <c r="I4" s="285"/>
      <c r="J4" s="285"/>
      <c r="K4" s="285"/>
      <c r="L4" s="285"/>
      <c r="M4" s="285"/>
      <c r="N4" s="285"/>
      <c r="O4" s="285"/>
      <c r="P4" s="285"/>
      <c r="Q4" s="285"/>
      <c r="R4" s="285"/>
      <c r="S4" s="285"/>
      <c r="T4" s="285"/>
      <c r="U4" s="285"/>
      <c r="V4" s="285"/>
      <c r="W4" s="285"/>
      <c r="X4" s="285"/>
      <c r="Y4" s="285"/>
      <c r="Z4" s="285"/>
      <c r="AA4" s="285"/>
      <c r="AB4" s="286"/>
    </row>
    <row r="5" spans="1:31" s="4" customFormat="1" ht="16.5" customHeight="1">
      <c r="A5" s="56" t="s">
        <v>3</v>
      </c>
      <c r="B5" s="278">
        <f>B6+B21+B25+B38</f>
        <v>1537396.6299375002</v>
      </c>
      <c r="C5" s="5"/>
      <c r="D5" s="5"/>
      <c r="E5" s="5"/>
      <c r="F5" s="5"/>
      <c r="G5" s="5"/>
      <c r="H5" s="5"/>
      <c r="I5" s="5"/>
      <c r="J5" s="5"/>
      <c r="K5" s="5"/>
      <c r="L5" s="5"/>
      <c r="M5" s="5"/>
      <c r="N5" s="5"/>
      <c r="O5" s="5"/>
      <c r="P5" s="5"/>
      <c r="Q5" s="5"/>
      <c r="R5" s="5"/>
      <c r="S5" s="5"/>
      <c r="T5" s="5"/>
      <c r="U5" s="5"/>
      <c r="V5" s="5"/>
      <c r="W5" s="5"/>
      <c r="X5" s="5"/>
      <c r="Y5" s="5"/>
      <c r="Z5" s="5"/>
      <c r="AA5" s="5"/>
      <c r="AB5" s="6"/>
    </row>
    <row r="6" spans="1:31" s="4" customFormat="1" ht="16.5" customHeight="1">
      <c r="A6" s="7" t="s">
        <v>4</v>
      </c>
      <c r="B6" s="276">
        <f>B7+B14</f>
        <v>1050897</v>
      </c>
      <c r="C6" s="8"/>
      <c r="D6" s="8"/>
      <c r="E6" s="8"/>
      <c r="F6" s="8"/>
      <c r="G6" s="8"/>
      <c r="H6" s="8"/>
      <c r="I6" s="8"/>
      <c r="J6" s="8"/>
      <c r="K6" s="8"/>
      <c r="L6" s="8"/>
      <c r="M6" s="8"/>
      <c r="N6" s="8"/>
      <c r="O6" s="8"/>
      <c r="P6" s="8"/>
      <c r="Q6" s="8"/>
      <c r="R6" s="8"/>
      <c r="S6" s="8"/>
      <c r="T6" s="8"/>
      <c r="U6" s="8"/>
      <c r="V6" s="8"/>
      <c r="W6" s="8"/>
      <c r="X6" s="8"/>
      <c r="Y6" s="8"/>
      <c r="Z6" s="8"/>
      <c r="AA6" s="8"/>
      <c r="AB6" s="9"/>
    </row>
    <row r="7" spans="1:31" s="4" customFormat="1" ht="16.5" customHeight="1">
      <c r="A7" s="10" t="s">
        <v>5</v>
      </c>
      <c r="B7" s="93">
        <f>SUM(B8:B13)</f>
        <v>543872</v>
      </c>
      <c r="C7" s="341" t="s">
        <v>6</v>
      </c>
      <c r="D7" s="342"/>
      <c r="E7" s="144">
        <f>'入力表(国交)'!D16</f>
        <v>24605</v>
      </c>
      <c r="F7" s="11" t="s">
        <v>7</v>
      </c>
      <c r="G7" s="287" t="s">
        <v>8</v>
      </c>
      <c r="H7" s="197">
        <f>'入力表(国交)'!D5-'入力表(国交)'!D6</f>
        <v>260</v>
      </c>
      <c r="I7" s="11" t="s">
        <v>36</v>
      </c>
      <c r="J7" s="11"/>
      <c r="K7" s="11"/>
      <c r="L7" s="11" t="s">
        <v>9</v>
      </c>
      <c r="M7" s="340">
        <f>E7*H7</f>
        <v>6397300</v>
      </c>
      <c r="N7" s="340"/>
      <c r="O7" s="340"/>
      <c r="P7" s="11"/>
      <c r="Q7" s="11"/>
      <c r="R7" s="11"/>
      <c r="S7" s="11"/>
      <c r="T7" s="11"/>
      <c r="U7" s="11"/>
      <c r="V7" s="11"/>
      <c r="W7" s="11"/>
      <c r="X7" s="11"/>
      <c r="Y7" s="11"/>
      <c r="Z7" s="11"/>
      <c r="AA7" s="91"/>
      <c r="AB7" s="12"/>
    </row>
    <row r="8" spans="1:31" s="4" customFormat="1" ht="16.5" customHeight="1">
      <c r="A8" s="10" t="s">
        <v>10</v>
      </c>
      <c r="B8" s="93">
        <f>M9</f>
        <v>533108</v>
      </c>
      <c r="C8" s="343" t="s">
        <v>11</v>
      </c>
      <c r="D8" s="344"/>
      <c r="E8" s="144">
        <f>E7</f>
        <v>24605</v>
      </c>
      <c r="F8" s="11" t="s">
        <v>7</v>
      </c>
      <c r="G8" s="4" t="s">
        <v>8</v>
      </c>
      <c r="H8" s="144">
        <f>'入力表(国交)'!D6</f>
        <v>0</v>
      </c>
      <c r="I8" s="11" t="s">
        <v>36</v>
      </c>
      <c r="J8" s="11"/>
      <c r="L8" s="287" t="s">
        <v>23</v>
      </c>
      <c r="M8" s="313">
        <f>'入力表(国交)'!D20+1</f>
        <v>1.25</v>
      </c>
      <c r="N8" s="313"/>
      <c r="O8" s="274"/>
      <c r="P8" s="274"/>
      <c r="Q8" s="91"/>
      <c r="R8" s="11"/>
      <c r="S8" s="314">
        <f>ROUNDDOWN(E8*H8*M8,0)</f>
        <v>0</v>
      </c>
      <c r="T8" s="314"/>
      <c r="U8" s="314"/>
      <c r="V8" s="51"/>
      <c r="W8" s="11"/>
      <c r="X8" s="11"/>
      <c r="Y8" s="11"/>
      <c r="Z8" s="11"/>
      <c r="AA8" s="91"/>
      <c r="AB8" s="12"/>
      <c r="AD8"/>
    </row>
    <row r="9" spans="1:31" s="4" customFormat="1" ht="16.5" customHeight="1">
      <c r="A9" s="10" t="s">
        <v>13</v>
      </c>
      <c r="B9" s="93">
        <v>0</v>
      </c>
      <c r="C9" s="309" t="s">
        <v>94</v>
      </c>
      <c r="D9" s="310"/>
      <c r="E9" s="307">
        <f>M7</f>
        <v>6397300</v>
      </c>
      <c r="F9" s="307"/>
      <c r="G9" s="143" t="s">
        <v>106</v>
      </c>
      <c r="H9" s="307">
        <f>S8</f>
        <v>0</v>
      </c>
      <c r="I9" s="307"/>
      <c r="J9" s="11" t="s">
        <v>292</v>
      </c>
      <c r="K9" s="11"/>
      <c r="M9" s="311">
        <f>ROUNDDOWN((E9+H9)/12,0)</f>
        <v>533108</v>
      </c>
      <c r="N9" s="311"/>
      <c r="O9" s="311"/>
      <c r="P9" s="287"/>
      <c r="T9" s="11"/>
      <c r="U9" s="11"/>
      <c r="V9" s="11"/>
      <c r="W9" s="11"/>
      <c r="X9" s="11"/>
      <c r="Y9" s="11"/>
      <c r="Z9" s="11"/>
      <c r="AA9" s="107"/>
      <c r="AB9" s="12"/>
      <c r="AD9" s="102"/>
    </row>
    <row r="10" spans="1:31" s="4" customFormat="1" ht="16.5" customHeight="1">
      <c r="A10" s="10" t="s">
        <v>14</v>
      </c>
      <c r="B10" s="93">
        <v>0</v>
      </c>
      <c r="C10" s="11"/>
      <c r="D10" s="11"/>
      <c r="E10" s="11"/>
      <c r="F10" s="11"/>
      <c r="G10" s="11"/>
      <c r="I10" s="11"/>
      <c r="J10" s="11"/>
      <c r="K10" s="11"/>
      <c r="L10" s="11"/>
      <c r="M10" s="11"/>
      <c r="N10" s="11"/>
      <c r="O10" s="11"/>
      <c r="Q10" s="11"/>
      <c r="R10" s="11"/>
      <c r="S10" s="11"/>
      <c r="T10" s="11"/>
      <c r="U10" s="11"/>
      <c r="V10" s="11"/>
      <c r="W10" s="11"/>
      <c r="X10" s="11"/>
      <c r="Y10" s="11"/>
      <c r="Z10" s="11"/>
      <c r="AA10" s="11"/>
      <c r="AB10" s="12"/>
      <c r="AD10" s="103"/>
    </row>
    <row r="11" spans="1:31" s="4" customFormat="1" ht="16.5" customHeight="1">
      <c r="A11" s="10" t="s">
        <v>15</v>
      </c>
      <c r="B11" s="93">
        <v>0</v>
      </c>
      <c r="C11" s="11"/>
      <c r="D11" s="51"/>
      <c r="E11" s="11"/>
      <c r="F11" s="11"/>
      <c r="G11" s="11"/>
      <c r="H11" s="267"/>
      <c r="I11" s="11"/>
      <c r="J11" s="11"/>
      <c r="K11" s="11"/>
      <c r="L11" s="11"/>
      <c r="M11" s="51"/>
      <c r="N11" s="51"/>
      <c r="O11" s="51"/>
      <c r="P11" s="11"/>
      <c r="Q11" s="11"/>
      <c r="R11" s="11"/>
      <c r="S11" s="11"/>
      <c r="T11" s="11"/>
      <c r="U11" s="11"/>
      <c r="V11" s="11"/>
      <c r="W11" s="11"/>
      <c r="X11" s="11"/>
      <c r="Y11" s="11"/>
      <c r="Z11" s="11"/>
      <c r="AA11" s="11"/>
      <c r="AB11" s="268" t="s">
        <v>295</v>
      </c>
      <c r="AD11" s="102"/>
    </row>
    <row r="12" spans="1:31" s="4" customFormat="1" ht="16.5" customHeight="1">
      <c r="A12" s="10" t="s">
        <v>16</v>
      </c>
      <c r="B12" s="93">
        <v>0</v>
      </c>
      <c r="C12" s="11"/>
      <c r="D12" s="51"/>
      <c r="E12" s="11"/>
      <c r="F12" s="11"/>
      <c r="G12" s="11"/>
      <c r="H12" s="11"/>
      <c r="I12" s="11"/>
      <c r="J12" s="11"/>
      <c r="K12" s="11"/>
      <c r="L12" s="11"/>
      <c r="M12" s="11"/>
      <c r="N12" s="11"/>
      <c r="O12" s="11"/>
      <c r="P12" s="11"/>
      <c r="Q12" s="11"/>
      <c r="R12" s="11"/>
      <c r="S12" s="51"/>
      <c r="T12" s="51"/>
      <c r="U12" s="51"/>
      <c r="V12" s="51"/>
      <c r="W12" s="51"/>
      <c r="X12" s="51"/>
      <c r="Y12" s="11"/>
      <c r="Z12" s="11"/>
      <c r="AA12" s="11"/>
      <c r="AB12" s="12"/>
      <c r="AD12" s="133"/>
      <c r="AE12" s="134"/>
    </row>
    <row r="13" spans="1:31" s="4" customFormat="1" ht="16.5" customHeight="1">
      <c r="A13" s="10" t="s">
        <v>92</v>
      </c>
      <c r="B13" s="104">
        <f>V13</f>
        <v>10764</v>
      </c>
      <c r="C13" s="16"/>
      <c r="D13" s="306">
        <f>E7</f>
        <v>24605</v>
      </c>
      <c r="E13" s="306"/>
      <c r="F13" s="11" t="s">
        <v>37</v>
      </c>
      <c r="G13" s="144">
        <f>'入力表(国交)'!D7</f>
        <v>8</v>
      </c>
      <c r="H13" s="305" t="s">
        <v>110</v>
      </c>
      <c r="I13" s="305"/>
      <c r="J13" s="144">
        <f>'入力表(国交)'!D19</f>
        <v>15</v>
      </c>
      <c r="K13" s="11" t="s">
        <v>108</v>
      </c>
      <c r="L13" s="11"/>
      <c r="M13" s="144">
        <f>'入力表(国交)'!D7</f>
        <v>8</v>
      </c>
      <c r="N13" s="11" t="s">
        <v>109</v>
      </c>
      <c r="O13" s="11"/>
      <c r="P13" s="333">
        <f>'入力表(国交)'!D21</f>
        <v>0.35</v>
      </c>
      <c r="Q13" s="333"/>
      <c r="R13" s="11" t="s">
        <v>37</v>
      </c>
      <c r="S13" s="11">
        <v>12</v>
      </c>
      <c r="T13" s="11" t="s">
        <v>291</v>
      </c>
      <c r="U13" s="11"/>
      <c r="V13" s="307">
        <f>ROUNDDOWN(D13/G13*(J13*M13)*P13/12,0)</f>
        <v>10764</v>
      </c>
      <c r="W13" s="307"/>
      <c r="X13" s="307"/>
      <c r="Y13" s="11"/>
      <c r="Z13" s="11"/>
      <c r="AA13" s="11"/>
      <c r="AB13" s="12"/>
      <c r="AD13" s="133"/>
      <c r="AE13" s="134"/>
    </row>
    <row r="14" spans="1:31" s="4" customFormat="1" ht="16.5" customHeight="1">
      <c r="A14" s="10" t="s">
        <v>12</v>
      </c>
      <c r="B14" s="93">
        <f>SUM(B15:B20)</f>
        <v>507025</v>
      </c>
      <c r="C14" s="341" t="s">
        <v>6</v>
      </c>
      <c r="D14" s="342"/>
      <c r="E14" s="144">
        <f>'入力表(国交)'!D17</f>
        <v>22938</v>
      </c>
      <c r="F14" s="11" t="s">
        <v>7</v>
      </c>
      <c r="G14" s="51" t="s">
        <v>8</v>
      </c>
      <c r="H14" s="197">
        <f>H7</f>
        <v>260</v>
      </c>
      <c r="I14" s="11"/>
      <c r="K14" s="11"/>
      <c r="L14" s="11" t="s">
        <v>9</v>
      </c>
      <c r="M14" s="340">
        <f>E14*H14</f>
        <v>5963880</v>
      </c>
      <c r="N14" s="340"/>
      <c r="O14" s="340"/>
      <c r="P14" s="51"/>
      <c r="Q14" s="51"/>
      <c r="R14" s="51"/>
      <c r="S14" s="51"/>
      <c r="T14" s="51"/>
      <c r="U14" s="51"/>
      <c r="V14" s="51"/>
      <c r="W14" s="51"/>
      <c r="X14" s="11"/>
      <c r="Y14" s="11"/>
      <c r="Z14" s="11"/>
      <c r="AA14" s="11"/>
      <c r="AB14" s="12"/>
      <c r="AD14" s="133"/>
      <c r="AE14" s="134"/>
    </row>
    <row r="15" spans="1:31" s="4" customFormat="1" ht="16.5" customHeight="1">
      <c r="A15" s="10" t="s">
        <v>10</v>
      </c>
      <c r="B15" s="93">
        <f>M16</f>
        <v>496990</v>
      </c>
      <c r="C15" s="343" t="s">
        <v>11</v>
      </c>
      <c r="D15" s="344"/>
      <c r="E15" s="144">
        <f>E14</f>
        <v>22938</v>
      </c>
      <c r="F15" s="11" t="s">
        <v>7</v>
      </c>
      <c r="G15" s="4" t="s">
        <v>8</v>
      </c>
      <c r="H15" s="144">
        <f>H8</f>
        <v>0</v>
      </c>
      <c r="I15" s="11" t="s">
        <v>36</v>
      </c>
      <c r="J15" s="11"/>
      <c r="K15" s="11"/>
      <c r="L15" s="287" t="s">
        <v>23</v>
      </c>
      <c r="M15" s="313">
        <f>'入力表(国交)'!D20+1</f>
        <v>1.25</v>
      </c>
      <c r="N15" s="313"/>
      <c r="O15" s="274"/>
      <c r="P15" s="274"/>
      <c r="Q15" s="91"/>
      <c r="R15" s="11"/>
      <c r="S15" s="314">
        <f>ROUNDDOWN(E15*H15*M15,0)</f>
        <v>0</v>
      </c>
      <c r="T15" s="314"/>
      <c r="U15" s="314"/>
      <c r="V15" s="51"/>
      <c r="W15" s="11"/>
      <c r="AA15" s="11"/>
      <c r="AB15" s="12"/>
      <c r="AD15" s="133"/>
    </row>
    <row r="16" spans="1:31" s="4" customFormat="1" ht="16.5" customHeight="1">
      <c r="A16" s="10" t="s">
        <v>13</v>
      </c>
      <c r="B16" s="93">
        <v>0</v>
      </c>
      <c r="C16" s="309" t="s">
        <v>94</v>
      </c>
      <c r="D16" s="310"/>
      <c r="E16" s="307">
        <f>M14</f>
        <v>5963880</v>
      </c>
      <c r="F16" s="307"/>
      <c r="G16" s="143" t="s">
        <v>106</v>
      </c>
      <c r="H16" s="307">
        <f>S15</f>
        <v>0</v>
      </c>
      <c r="I16" s="307"/>
      <c r="J16" s="11" t="s">
        <v>107</v>
      </c>
      <c r="K16" s="11"/>
      <c r="M16" s="311">
        <f>ROUNDDOWN((E16+H16)/12,0)</f>
        <v>496990</v>
      </c>
      <c r="N16" s="311"/>
      <c r="O16" s="311"/>
      <c r="T16" s="14"/>
      <c r="U16" s="11"/>
      <c r="V16" s="11"/>
      <c r="W16" s="11"/>
      <c r="X16" s="11"/>
      <c r="Y16" s="11"/>
      <c r="Z16" s="11"/>
      <c r="AA16" s="11"/>
      <c r="AB16" s="12"/>
      <c r="AD16" s="133"/>
    </row>
    <row r="17" spans="1:31" s="4" customFormat="1" ht="16.5" customHeight="1">
      <c r="A17" s="10" t="s">
        <v>14</v>
      </c>
      <c r="B17" s="93">
        <v>0</v>
      </c>
      <c r="C17" s="11"/>
      <c r="D17" s="11"/>
      <c r="E17" s="332"/>
      <c r="F17" s="332"/>
      <c r="G17" s="332"/>
      <c r="H17" s="14"/>
      <c r="I17" s="332"/>
      <c r="J17" s="332"/>
      <c r="K17" s="332"/>
      <c r="L17" s="11"/>
      <c r="M17" s="11"/>
      <c r="N17" s="11"/>
      <c r="O17" s="11"/>
      <c r="P17" s="11"/>
      <c r="Q17" s="11"/>
      <c r="R17" s="11"/>
      <c r="S17" s="11"/>
      <c r="T17" s="11"/>
      <c r="U17" s="11"/>
      <c r="V17" s="11"/>
      <c r="W17" s="11"/>
      <c r="X17" s="11"/>
      <c r="Y17" s="11"/>
      <c r="Z17" s="11"/>
      <c r="AA17" s="11"/>
      <c r="AB17" s="12"/>
      <c r="AD17" s="133"/>
    </row>
    <row r="18" spans="1:31" s="4" customFormat="1" ht="16.5" customHeight="1">
      <c r="A18" s="10" t="s">
        <v>15</v>
      </c>
      <c r="B18" s="93">
        <v>0</v>
      </c>
      <c r="C18" s="11"/>
      <c r="D18" s="11"/>
      <c r="F18" s="11"/>
      <c r="G18" s="11"/>
      <c r="H18" s="11"/>
      <c r="I18" s="11"/>
      <c r="J18" s="11"/>
      <c r="K18" s="11"/>
      <c r="L18" s="11"/>
      <c r="M18" s="51"/>
      <c r="N18" s="51"/>
      <c r="O18" s="51"/>
      <c r="P18" s="11"/>
      <c r="Q18" s="11"/>
      <c r="R18" s="11"/>
      <c r="S18" s="11"/>
      <c r="T18" s="11"/>
      <c r="U18" s="11"/>
      <c r="V18" s="11"/>
      <c r="W18" s="11"/>
      <c r="X18" s="11"/>
      <c r="Y18" s="11"/>
      <c r="Z18" s="11"/>
      <c r="AA18" s="11"/>
      <c r="AB18" s="12"/>
      <c r="AD18" s="133"/>
    </row>
    <row r="19" spans="1:31" s="4" customFormat="1" ht="16.5" customHeight="1">
      <c r="A19" s="10" t="s">
        <v>16</v>
      </c>
      <c r="B19" s="93">
        <v>0</v>
      </c>
      <c r="C19" s="11"/>
      <c r="D19" s="51"/>
      <c r="E19" s="11"/>
      <c r="F19" s="11"/>
      <c r="G19" s="11"/>
      <c r="H19" s="11"/>
      <c r="I19" s="11"/>
      <c r="J19" s="11"/>
      <c r="K19" s="11"/>
      <c r="L19" s="11"/>
      <c r="M19" s="11"/>
      <c r="N19" s="11"/>
      <c r="O19" s="11"/>
      <c r="P19" s="11"/>
      <c r="Q19" s="11"/>
      <c r="R19" s="11"/>
      <c r="W19" s="11"/>
      <c r="X19" s="11"/>
      <c r="Y19" s="11"/>
      <c r="Z19" s="11"/>
      <c r="AA19" s="11"/>
      <c r="AB19" s="12"/>
      <c r="AD19" s="133"/>
    </row>
    <row r="20" spans="1:31" s="4" customFormat="1" ht="16.5" customHeight="1">
      <c r="A20" s="10" t="s">
        <v>92</v>
      </c>
      <c r="B20" s="104">
        <f>V20</f>
        <v>10035</v>
      </c>
      <c r="C20" s="16"/>
      <c r="D20" s="306">
        <f>E14</f>
        <v>22938</v>
      </c>
      <c r="E20" s="306"/>
      <c r="F20" s="11" t="s">
        <v>37</v>
      </c>
      <c r="G20" s="144">
        <f>'入力表(国交)'!D7</f>
        <v>8</v>
      </c>
      <c r="H20" s="305" t="s">
        <v>110</v>
      </c>
      <c r="I20" s="305"/>
      <c r="J20" s="144">
        <f>'入力表(国交)'!D19</f>
        <v>15</v>
      </c>
      <c r="K20" s="11" t="s">
        <v>108</v>
      </c>
      <c r="L20" s="11"/>
      <c r="M20" s="144">
        <f>'入力表(国交)'!D7</f>
        <v>8</v>
      </c>
      <c r="N20" s="11" t="s">
        <v>109</v>
      </c>
      <c r="O20" s="11"/>
      <c r="P20" s="333">
        <f>'入力表(国交)'!D21</f>
        <v>0.35</v>
      </c>
      <c r="Q20" s="333"/>
      <c r="R20" s="11" t="s">
        <v>37</v>
      </c>
      <c r="S20" s="11">
        <v>12</v>
      </c>
      <c r="T20" s="11" t="s">
        <v>291</v>
      </c>
      <c r="U20" s="11"/>
      <c r="V20" s="307">
        <f>ROUNDDOWN(D20/G20*(J20*M20)*P20/12,0)</f>
        <v>10035</v>
      </c>
      <c r="W20" s="307"/>
      <c r="X20" s="307"/>
      <c r="Y20" s="11"/>
      <c r="Z20" s="11"/>
      <c r="AA20" s="11"/>
      <c r="AB20" s="12"/>
    </row>
    <row r="21" spans="1:31" s="4" customFormat="1" ht="16.5" customHeight="1">
      <c r="A21" s="10" t="s">
        <v>17</v>
      </c>
      <c r="B21" s="93">
        <f>SUM(B22:B23)</f>
        <v>0</v>
      </c>
      <c r="C21" s="11"/>
      <c r="D21" s="11"/>
      <c r="E21" s="51"/>
      <c r="F21" s="51"/>
      <c r="G21" s="51"/>
      <c r="H21" s="51"/>
      <c r="I21" s="51"/>
      <c r="J21" s="51"/>
      <c r="K21" s="51"/>
      <c r="L21" s="51"/>
      <c r="M21" s="51"/>
      <c r="N21" s="51"/>
      <c r="O21" s="51"/>
      <c r="P21" s="51"/>
      <c r="Q21" s="51"/>
      <c r="R21" s="51"/>
      <c r="S21" s="51"/>
      <c r="T21" s="51"/>
      <c r="U21" s="51"/>
      <c r="V21" s="51"/>
      <c r="W21" s="51"/>
      <c r="X21" s="51"/>
      <c r="Y21" s="11"/>
      <c r="Z21" s="11"/>
      <c r="AA21" s="11"/>
      <c r="AB21" s="12"/>
    </row>
    <row r="22" spans="1:31" s="4" customFormat="1" ht="16.5" customHeight="1">
      <c r="A22" s="10" t="s">
        <v>18</v>
      </c>
      <c r="B22" s="93">
        <v>0</v>
      </c>
      <c r="C22" s="11"/>
      <c r="D22" s="11"/>
      <c r="E22" s="11"/>
      <c r="F22" s="11"/>
      <c r="G22" s="11"/>
      <c r="H22" s="11"/>
      <c r="I22" s="11"/>
      <c r="J22" s="11"/>
      <c r="K22" s="11"/>
      <c r="L22" s="11"/>
      <c r="M22" s="11"/>
      <c r="N22" s="11"/>
      <c r="O22" s="11"/>
      <c r="P22" s="11"/>
      <c r="Q22" s="145"/>
      <c r="R22" s="145"/>
      <c r="S22" s="11"/>
      <c r="T22" s="11"/>
      <c r="U22" s="11"/>
      <c r="V22" s="11"/>
      <c r="W22" s="11"/>
      <c r="X22" s="11"/>
      <c r="Y22" s="11"/>
      <c r="Z22" s="11"/>
      <c r="AA22" s="11"/>
      <c r="AB22" s="12"/>
    </row>
    <row r="23" spans="1:31" s="4" customFormat="1" ht="16.5" customHeight="1">
      <c r="A23" s="15" t="s">
        <v>19</v>
      </c>
      <c r="B23" s="93">
        <v>0</v>
      </c>
      <c r="C23" s="11"/>
      <c r="D23" s="11"/>
      <c r="E23" s="11"/>
      <c r="F23" s="11"/>
      <c r="G23" s="11"/>
      <c r="H23" s="11"/>
      <c r="I23" s="11"/>
      <c r="J23" s="11"/>
      <c r="K23" s="11"/>
      <c r="L23" s="11"/>
      <c r="M23" s="11"/>
      <c r="N23" s="11"/>
      <c r="O23" s="11"/>
      <c r="P23" s="11"/>
      <c r="Q23" s="145"/>
      <c r="R23" s="145"/>
      <c r="S23" s="145"/>
      <c r="T23" s="11"/>
      <c r="U23" s="11"/>
      <c r="V23" s="11"/>
      <c r="W23" s="11"/>
      <c r="X23" s="11"/>
      <c r="Y23" s="11"/>
      <c r="Z23" s="11"/>
      <c r="AA23" s="11"/>
      <c r="AB23" s="12"/>
    </row>
    <row r="24" spans="1:31" s="4" customFormat="1" ht="16.5" customHeight="1">
      <c r="A24" s="15"/>
      <c r="B24" s="104"/>
      <c r="C24" s="16"/>
      <c r="D24" s="11" t="s">
        <v>20</v>
      </c>
      <c r="F24" s="11"/>
      <c r="G24" s="11"/>
      <c r="H24" s="11"/>
      <c r="I24" s="11"/>
      <c r="J24" s="11"/>
      <c r="K24" s="11"/>
      <c r="L24" s="11"/>
      <c r="M24" s="11"/>
      <c r="N24" s="11"/>
      <c r="O24" s="11"/>
      <c r="P24" s="11"/>
      <c r="Q24" s="11"/>
      <c r="R24" s="11"/>
      <c r="S24" s="11"/>
      <c r="T24" s="11"/>
      <c r="U24" s="11"/>
      <c r="V24" s="11"/>
      <c r="W24" s="11"/>
      <c r="X24" s="11"/>
      <c r="Y24" s="11"/>
      <c r="Z24" s="11"/>
      <c r="AA24" s="11"/>
      <c r="AB24" s="12"/>
      <c r="AE24" s="287"/>
    </row>
    <row r="25" spans="1:31" s="4" customFormat="1" ht="16.5" customHeight="1">
      <c r="A25" s="10" t="s">
        <v>21</v>
      </c>
      <c r="B25" s="93">
        <f>B26+B28</f>
        <v>179020.30394999997</v>
      </c>
      <c r="C25" s="11"/>
      <c r="D25" s="308">
        <f>B7</f>
        <v>543872</v>
      </c>
      <c r="E25" s="308"/>
      <c r="F25" s="11" t="s">
        <v>22</v>
      </c>
      <c r="G25" s="11" t="s">
        <v>23</v>
      </c>
      <c r="H25" s="262">
        <f>'入力表(国交)'!D22</f>
        <v>0.115</v>
      </c>
      <c r="I25" s="11"/>
      <c r="J25" s="11"/>
      <c r="K25" s="11"/>
      <c r="L25" s="11"/>
      <c r="M25" s="51"/>
      <c r="N25" s="11" t="s">
        <v>23</v>
      </c>
      <c r="O25" s="111">
        <v>0.5</v>
      </c>
      <c r="P25" s="11" t="s">
        <v>125</v>
      </c>
      <c r="Q25" s="11"/>
      <c r="R25" s="306">
        <f>D25*H25*0.5</f>
        <v>31272.640000000003</v>
      </c>
      <c r="S25" s="306"/>
      <c r="T25" s="306"/>
      <c r="U25" s="11" t="s">
        <v>24</v>
      </c>
      <c r="V25" s="11"/>
      <c r="W25" s="11"/>
      <c r="X25" s="11"/>
      <c r="Y25" s="11"/>
      <c r="Z25" s="11"/>
      <c r="AA25" s="11"/>
      <c r="AB25" s="12"/>
    </row>
    <row r="26" spans="1:31" s="4" customFormat="1" ht="16.5" customHeight="1">
      <c r="A26" s="10" t="s">
        <v>18</v>
      </c>
      <c r="B26" s="93">
        <f>SUM(R25:T29)</f>
        <v>92648.595199999996</v>
      </c>
      <c r="C26" s="11"/>
      <c r="D26" s="312">
        <f>B7</f>
        <v>543872</v>
      </c>
      <c r="E26" s="312"/>
      <c r="F26" s="11" t="s">
        <v>22</v>
      </c>
      <c r="G26" s="11" t="s">
        <v>23</v>
      </c>
      <c r="H26" s="262">
        <f>'入力表(国交)'!D23</f>
        <v>0.183</v>
      </c>
      <c r="I26" s="11"/>
      <c r="J26" s="11"/>
      <c r="K26" s="11"/>
      <c r="L26" s="11"/>
      <c r="M26" s="11"/>
      <c r="N26" s="11" t="s">
        <v>23</v>
      </c>
      <c r="O26" s="111">
        <v>0.5</v>
      </c>
      <c r="P26" s="11" t="s">
        <v>125</v>
      </c>
      <c r="Q26" s="11"/>
      <c r="R26" s="306">
        <f t="shared" ref="R26:R27" si="0">D26*H26*0.5</f>
        <v>49764.288</v>
      </c>
      <c r="S26" s="306"/>
      <c r="T26" s="306"/>
      <c r="U26" s="11" t="s">
        <v>25</v>
      </c>
      <c r="V26" s="11"/>
      <c r="W26" s="11"/>
      <c r="X26" s="51"/>
      <c r="Y26" s="51"/>
      <c r="Z26" s="11"/>
      <c r="AA26" s="11"/>
      <c r="AB26" s="12"/>
    </row>
    <row r="27" spans="1:31" s="4" customFormat="1" ht="16.5" customHeight="1">
      <c r="A27" s="10"/>
      <c r="B27" s="93"/>
      <c r="C27" s="11"/>
      <c r="D27" s="312">
        <f>B7</f>
        <v>543872</v>
      </c>
      <c r="E27" s="312"/>
      <c r="F27" s="11" t="s">
        <v>22</v>
      </c>
      <c r="G27" s="11" t="s">
        <v>23</v>
      </c>
      <c r="H27" s="262">
        <f>'入力表(国交)'!D24</f>
        <v>9.4999999999999998E-3</v>
      </c>
      <c r="I27" s="11"/>
      <c r="J27" s="11"/>
      <c r="K27" s="11"/>
      <c r="L27" s="11"/>
      <c r="M27" s="51"/>
      <c r="N27" s="11" t="s">
        <v>23</v>
      </c>
      <c r="O27" s="111">
        <v>0.5</v>
      </c>
      <c r="P27" s="11" t="s">
        <v>93</v>
      </c>
      <c r="Q27" s="11"/>
      <c r="R27" s="307">
        <f t="shared" si="0"/>
        <v>2583.3919999999998</v>
      </c>
      <c r="S27" s="307"/>
      <c r="T27" s="307"/>
      <c r="U27" s="11" t="s">
        <v>26</v>
      </c>
      <c r="V27" s="51"/>
      <c r="W27" s="51"/>
      <c r="X27" s="11"/>
      <c r="Y27" s="11"/>
      <c r="Z27" s="11"/>
      <c r="AA27" s="11"/>
      <c r="AB27" s="12"/>
    </row>
    <row r="28" spans="1:31" s="4" customFormat="1" ht="16.5" customHeight="1">
      <c r="A28" s="10" t="s">
        <v>19</v>
      </c>
      <c r="B28" s="93">
        <f>SUM(R32:T36)</f>
        <v>86371.708749999991</v>
      </c>
      <c r="C28" s="11"/>
      <c r="D28" s="312">
        <f>B7</f>
        <v>543872</v>
      </c>
      <c r="E28" s="312"/>
      <c r="F28" s="11" t="s">
        <v>22</v>
      </c>
      <c r="G28" s="11" t="s">
        <v>23</v>
      </c>
      <c r="H28" s="262">
        <f>'入力表(国交)'!D25</f>
        <v>3.5999999999999999E-3</v>
      </c>
      <c r="I28" s="11"/>
      <c r="J28" s="11"/>
      <c r="K28" s="11"/>
      <c r="L28" s="11"/>
      <c r="M28" s="51"/>
      <c r="N28" s="11"/>
      <c r="O28" s="11"/>
      <c r="P28" s="11" t="s">
        <v>93</v>
      </c>
      <c r="Q28" s="11"/>
      <c r="R28" s="307">
        <f>+D28*H28</f>
        <v>1957.9392</v>
      </c>
      <c r="S28" s="307"/>
      <c r="T28" s="307"/>
      <c r="U28" s="11" t="s">
        <v>27</v>
      </c>
      <c r="V28" s="11"/>
      <c r="W28" s="11"/>
      <c r="X28" s="11"/>
      <c r="Y28" s="11"/>
      <c r="Z28" s="11"/>
      <c r="AA28" s="11"/>
      <c r="AB28" s="12"/>
    </row>
    <row r="29" spans="1:31" s="4" customFormat="1" ht="16.5" customHeight="1">
      <c r="A29" s="10"/>
      <c r="B29" s="93"/>
      <c r="C29" s="11"/>
      <c r="D29" s="308">
        <f>B7</f>
        <v>543872</v>
      </c>
      <c r="E29" s="308"/>
      <c r="F29" s="11" t="s">
        <v>22</v>
      </c>
      <c r="G29" s="11" t="s">
        <v>23</v>
      </c>
      <c r="H29" s="262">
        <f>'入力表(国交)'!D26</f>
        <v>1.2999999999999999E-2</v>
      </c>
      <c r="I29" s="11"/>
      <c r="J29" s="11"/>
      <c r="K29" s="11"/>
      <c r="L29" s="11"/>
      <c r="M29" s="51"/>
      <c r="N29" s="11"/>
      <c r="O29" s="11"/>
      <c r="P29" s="11" t="s">
        <v>93</v>
      </c>
      <c r="Q29" s="11"/>
      <c r="R29" s="307">
        <f>+D29*H29</f>
        <v>7070.3359999999993</v>
      </c>
      <c r="S29" s="307"/>
      <c r="T29" s="307"/>
      <c r="U29" s="11" t="s">
        <v>28</v>
      </c>
      <c r="V29" s="11"/>
      <c r="W29" s="11"/>
      <c r="X29" s="51"/>
      <c r="Y29" s="51"/>
      <c r="Z29" s="11"/>
      <c r="AA29" s="11"/>
      <c r="AB29" s="12"/>
    </row>
    <row r="30" spans="1:31" s="4" customFormat="1" ht="16.5" customHeight="1">
      <c r="A30" s="52"/>
      <c r="B30" s="109"/>
      <c r="C30" s="288"/>
      <c r="D30" s="287"/>
      <c r="E30" s="287"/>
      <c r="V30" s="11"/>
      <c r="W30" s="11"/>
      <c r="X30" s="287"/>
      <c r="Y30" s="287"/>
      <c r="Z30" s="289"/>
      <c r="AA30" s="289"/>
      <c r="AB30" s="290"/>
      <c r="AC30" s="46"/>
      <c r="AD30" s="46"/>
    </row>
    <row r="31" spans="1:31" s="4" customFormat="1" ht="16.5" customHeight="1">
      <c r="A31" s="52"/>
      <c r="B31" s="109"/>
      <c r="C31" s="288"/>
      <c r="D31" s="146"/>
      <c r="E31" s="146"/>
      <c r="F31" s="11"/>
      <c r="G31" s="11"/>
      <c r="H31" s="65"/>
      <c r="I31" s="11"/>
      <c r="J31" s="11"/>
      <c r="K31" s="11"/>
      <c r="L31" s="11"/>
      <c r="M31" s="51"/>
      <c r="N31" s="11"/>
      <c r="O31" s="11"/>
      <c r="P31" s="11"/>
      <c r="Q31" s="11"/>
      <c r="R31" s="13"/>
      <c r="S31" s="13"/>
      <c r="T31" s="13"/>
      <c r="U31" s="11"/>
      <c r="V31" s="11"/>
      <c r="W31" s="11"/>
      <c r="X31" s="287"/>
      <c r="Y31" s="287"/>
      <c r="Z31" s="289"/>
      <c r="AA31" s="289"/>
      <c r="AB31" s="290"/>
      <c r="AC31" s="46"/>
      <c r="AD31" s="46"/>
      <c r="AE31" s="46"/>
    </row>
    <row r="32" spans="1:31" s="4" customFormat="1" ht="16.5" customHeight="1">
      <c r="A32" s="52"/>
      <c r="B32" s="109"/>
      <c r="C32" s="288"/>
      <c r="D32" s="308">
        <f>B14</f>
        <v>507025</v>
      </c>
      <c r="E32" s="308"/>
      <c r="F32" s="11" t="s">
        <v>22</v>
      </c>
      <c r="G32" s="11" t="s">
        <v>23</v>
      </c>
      <c r="H32" s="262">
        <f>H25</f>
        <v>0.115</v>
      </c>
      <c r="I32" s="11"/>
      <c r="J32" s="11"/>
      <c r="K32" s="11"/>
      <c r="L32" s="11"/>
      <c r="M32" s="51"/>
      <c r="N32" s="11" t="s">
        <v>23</v>
      </c>
      <c r="O32" s="111">
        <v>0.5</v>
      </c>
      <c r="P32" s="11" t="s">
        <v>125</v>
      </c>
      <c r="Q32" s="11"/>
      <c r="R32" s="306">
        <f>D32*H32*0.5</f>
        <v>29153.9375</v>
      </c>
      <c r="S32" s="306"/>
      <c r="T32" s="306"/>
      <c r="U32" s="11" t="s">
        <v>24</v>
      </c>
      <c r="V32" s="11"/>
      <c r="W32" s="11"/>
      <c r="X32" s="287"/>
      <c r="Y32" s="287"/>
      <c r="Z32" s="289"/>
      <c r="AA32" s="289"/>
      <c r="AB32" s="290"/>
      <c r="AC32" s="46"/>
      <c r="AD32" s="46"/>
      <c r="AE32" s="46"/>
    </row>
    <row r="33" spans="1:31" s="4" customFormat="1" ht="16.5" customHeight="1">
      <c r="A33" s="52"/>
      <c r="B33" s="109"/>
      <c r="C33" s="288"/>
      <c r="D33" s="312">
        <f>B14</f>
        <v>507025</v>
      </c>
      <c r="E33" s="312"/>
      <c r="F33" s="11" t="s">
        <v>22</v>
      </c>
      <c r="G33" s="11" t="s">
        <v>23</v>
      </c>
      <c r="H33" s="262">
        <f>H26</f>
        <v>0.183</v>
      </c>
      <c r="I33" s="11"/>
      <c r="J33" s="11"/>
      <c r="K33" s="11"/>
      <c r="L33" s="11"/>
      <c r="M33" s="11"/>
      <c r="N33" s="11" t="s">
        <v>23</v>
      </c>
      <c r="O33" s="111">
        <v>0.5</v>
      </c>
      <c r="P33" s="11" t="s">
        <v>125</v>
      </c>
      <c r="Q33" s="11"/>
      <c r="R33" s="306">
        <f t="shared" ref="R33:R34" si="1">D33*H33*0.5</f>
        <v>46392.787499999999</v>
      </c>
      <c r="S33" s="306"/>
      <c r="T33" s="306"/>
      <c r="U33" s="11" t="s">
        <v>25</v>
      </c>
      <c r="V33" s="11"/>
      <c r="W33" s="11"/>
      <c r="X33" s="287"/>
      <c r="Y33" s="287"/>
      <c r="Z33" s="289"/>
      <c r="AA33" s="289"/>
      <c r="AB33" s="290"/>
      <c r="AC33" s="46"/>
      <c r="AD33" s="46"/>
      <c r="AE33" s="46"/>
    </row>
    <row r="34" spans="1:31" s="4" customFormat="1" ht="16.5" customHeight="1">
      <c r="A34" s="52"/>
      <c r="B34" s="109"/>
      <c r="C34" s="288"/>
      <c r="D34" s="312">
        <f>B14</f>
        <v>507025</v>
      </c>
      <c r="E34" s="312"/>
      <c r="F34" s="11" t="s">
        <v>22</v>
      </c>
      <c r="G34" s="11" t="s">
        <v>23</v>
      </c>
      <c r="H34" s="262">
        <f>H27</f>
        <v>9.4999999999999998E-3</v>
      </c>
      <c r="I34" s="11"/>
      <c r="J34" s="11"/>
      <c r="K34" s="11"/>
      <c r="L34" s="11"/>
      <c r="M34" s="51"/>
      <c r="N34" s="11" t="s">
        <v>23</v>
      </c>
      <c r="O34" s="111">
        <v>0.5</v>
      </c>
      <c r="P34" s="11" t="s">
        <v>93</v>
      </c>
      <c r="Q34" s="11"/>
      <c r="R34" s="307">
        <f t="shared" si="1"/>
        <v>2408.3687500000001</v>
      </c>
      <c r="S34" s="307"/>
      <c r="T34" s="307"/>
      <c r="U34" s="11" t="s">
        <v>26</v>
      </c>
      <c r="V34" s="51"/>
      <c r="W34" s="51"/>
      <c r="X34" s="287"/>
      <c r="Y34" s="287"/>
      <c r="Z34" s="289"/>
      <c r="AA34" s="289"/>
      <c r="AB34" s="290"/>
      <c r="AC34" s="46"/>
      <c r="AD34" s="46"/>
      <c r="AE34" s="46"/>
    </row>
    <row r="35" spans="1:31" s="4" customFormat="1" ht="16.5" customHeight="1">
      <c r="A35" s="52"/>
      <c r="B35" s="109"/>
      <c r="C35" s="288"/>
      <c r="D35" s="312">
        <f>B14</f>
        <v>507025</v>
      </c>
      <c r="E35" s="312"/>
      <c r="F35" s="11" t="s">
        <v>22</v>
      </c>
      <c r="G35" s="11" t="s">
        <v>23</v>
      </c>
      <c r="H35" s="262">
        <f t="shared" ref="H35:H36" si="2">H28</f>
        <v>3.5999999999999999E-3</v>
      </c>
      <c r="I35" s="11"/>
      <c r="J35" s="11"/>
      <c r="K35" s="11"/>
      <c r="L35" s="11"/>
      <c r="M35" s="51"/>
      <c r="N35" s="11"/>
      <c r="O35" s="11"/>
      <c r="P35" s="11" t="s">
        <v>93</v>
      </c>
      <c r="Q35" s="11"/>
      <c r="R35" s="307">
        <f>+D35*H35</f>
        <v>1825.29</v>
      </c>
      <c r="S35" s="307"/>
      <c r="T35" s="307"/>
      <c r="U35" s="11" t="s">
        <v>27</v>
      </c>
      <c r="V35" s="11"/>
      <c r="W35" s="11"/>
      <c r="X35" s="287"/>
      <c r="Y35" s="287"/>
      <c r="Z35" s="289"/>
      <c r="AA35" s="289"/>
      <c r="AB35" s="290"/>
      <c r="AC35" s="46"/>
      <c r="AD35" s="46"/>
      <c r="AE35" s="46"/>
    </row>
    <row r="36" spans="1:31" s="4" customFormat="1" ht="16.5" customHeight="1">
      <c r="A36" s="52"/>
      <c r="B36" s="109"/>
      <c r="C36" s="288"/>
      <c r="D36" s="308">
        <f>B14</f>
        <v>507025</v>
      </c>
      <c r="E36" s="308"/>
      <c r="F36" s="11" t="s">
        <v>22</v>
      </c>
      <c r="G36" s="11" t="s">
        <v>23</v>
      </c>
      <c r="H36" s="262">
        <f t="shared" si="2"/>
        <v>1.2999999999999999E-2</v>
      </c>
      <c r="I36" s="11"/>
      <c r="J36" s="11"/>
      <c r="K36" s="11"/>
      <c r="L36" s="11"/>
      <c r="M36" s="51"/>
      <c r="N36" s="11"/>
      <c r="O36" s="11"/>
      <c r="P36" s="11" t="s">
        <v>93</v>
      </c>
      <c r="Q36" s="11"/>
      <c r="R36" s="307">
        <f>+D36*H36</f>
        <v>6591.3249999999998</v>
      </c>
      <c r="S36" s="307"/>
      <c r="T36" s="307"/>
      <c r="U36" s="11" t="s">
        <v>28</v>
      </c>
      <c r="V36" s="11"/>
      <c r="W36" s="11"/>
      <c r="X36" s="287"/>
      <c r="Y36" s="287"/>
      <c r="Z36" s="289"/>
      <c r="AA36" s="289"/>
      <c r="AB36" s="290"/>
      <c r="AC36" s="46"/>
      <c r="AD36" s="46"/>
      <c r="AE36" s="46"/>
    </row>
    <row r="37" spans="1:31" s="4" customFormat="1" ht="16.5" customHeight="1">
      <c r="A37" s="52"/>
      <c r="B37" s="109"/>
      <c r="C37" s="46"/>
      <c r="V37" s="11"/>
      <c r="W37" s="11"/>
      <c r="Z37" s="46"/>
      <c r="AA37" s="46"/>
      <c r="AB37" s="53"/>
      <c r="AC37" s="46"/>
      <c r="AD37" s="46"/>
      <c r="AE37" s="46"/>
    </row>
    <row r="38" spans="1:31" s="4" customFormat="1" ht="16.5" customHeight="1">
      <c r="A38" s="10" t="s">
        <v>29</v>
      </c>
      <c r="B38" s="93">
        <f>J39</f>
        <v>307479.32598750002</v>
      </c>
      <c r="C38" s="11"/>
      <c r="D38" s="291"/>
      <c r="E38" s="11"/>
      <c r="F38" s="11"/>
      <c r="G38" s="11"/>
      <c r="H38" s="11"/>
      <c r="I38" s="11"/>
      <c r="J38" s="11"/>
      <c r="K38" s="11"/>
      <c r="L38" s="11"/>
      <c r="M38" s="11"/>
      <c r="N38" s="11"/>
      <c r="O38" s="11"/>
      <c r="P38" s="11"/>
      <c r="Q38" s="11"/>
      <c r="R38" s="11"/>
      <c r="S38" s="51"/>
      <c r="T38" s="51"/>
      <c r="U38" s="51"/>
      <c r="V38" s="51"/>
      <c r="W38" s="11"/>
      <c r="X38" s="11"/>
      <c r="Y38" s="11"/>
      <c r="Z38" s="11"/>
      <c r="AA38" s="11"/>
      <c r="AB38" s="12"/>
    </row>
    <row r="39" spans="1:31" s="4" customFormat="1" ht="16.5" customHeight="1">
      <c r="A39" s="52"/>
      <c r="B39" s="109"/>
      <c r="C39" s="289"/>
      <c r="D39" s="330">
        <f>(B7+B14)/2+(B26+B28)/2</f>
        <v>614958.65197500004</v>
      </c>
      <c r="E39" s="330"/>
      <c r="F39" s="289" t="s">
        <v>30</v>
      </c>
      <c r="G39" s="289"/>
      <c r="H39" s="292">
        <v>2</v>
      </c>
      <c r="I39" s="289" t="s">
        <v>31</v>
      </c>
      <c r="J39" s="331">
        <f>D39/H39</f>
        <v>307479.32598750002</v>
      </c>
      <c r="K39" s="331"/>
      <c r="L39" s="331"/>
      <c r="M39" s="289" t="s">
        <v>22</v>
      </c>
      <c r="N39" s="293"/>
      <c r="O39" s="293"/>
      <c r="P39" s="289"/>
      <c r="Q39" s="289"/>
      <c r="R39" s="289"/>
      <c r="S39" s="287"/>
      <c r="T39" s="287"/>
      <c r="U39" s="287"/>
      <c r="V39" s="287"/>
      <c r="W39" s="289"/>
      <c r="X39" s="289"/>
      <c r="Y39" s="289"/>
      <c r="Z39" s="289"/>
      <c r="AA39" s="289"/>
      <c r="AB39" s="290"/>
    </row>
    <row r="40" spans="1:31" s="4" customFormat="1" ht="16.5" customHeight="1">
      <c r="A40" s="52"/>
      <c r="B40" s="109"/>
      <c r="C40" s="46"/>
      <c r="D40" s="269"/>
      <c r="E40" s="269"/>
      <c r="F40" s="270"/>
      <c r="G40" s="46"/>
      <c r="H40" s="46"/>
      <c r="I40" s="46"/>
      <c r="J40" s="271"/>
      <c r="K40" s="271"/>
      <c r="L40" s="271"/>
      <c r="M40" s="46"/>
      <c r="N40" s="272"/>
      <c r="O40" s="272"/>
      <c r="P40" s="46"/>
      <c r="Q40" s="46"/>
      <c r="R40" s="46"/>
      <c r="W40" s="46"/>
      <c r="X40" s="46"/>
      <c r="Y40" s="46"/>
      <c r="Z40" s="46"/>
      <c r="AA40" s="46"/>
      <c r="AB40" s="53"/>
    </row>
    <row r="41" spans="1:31" s="4" customFormat="1" ht="16.5" customHeight="1">
      <c r="A41" s="56" t="s">
        <v>32</v>
      </c>
      <c r="B41" s="94">
        <f>SUM(B42:B45)</f>
        <v>90055.333333333328</v>
      </c>
      <c r="C41" s="17"/>
      <c r="D41" s="17"/>
      <c r="E41" s="17"/>
      <c r="F41" s="17"/>
      <c r="G41" s="17"/>
      <c r="H41" s="17"/>
      <c r="I41" s="17"/>
      <c r="J41" s="17"/>
      <c r="K41" s="17"/>
      <c r="L41" s="17"/>
      <c r="M41" s="17"/>
      <c r="N41" s="17"/>
      <c r="O41" s="17"/>
      <c r="P41" s="17"/>
      <c r="Q41" s="17"/>
      <c r="R41" s="17" t="s">
        <v>252</v>
      </c>
      <c r="S41" s="17"/>
      <c r="T41" s="17"/>
      <c r="U41" s="241">
        <v>13</v>
      </c>
      <c r="V41" s="248" t="s">
        <v>253</v>
      </c>
      <c r="W41" s="248"/>
      <c r="X41" s="249" t="s">
        <v>254</v>
      </c>
      <c r="Y41" s="250">
        <v>5</v>
      </c>
      <c r="Z41" s="249" t="s">
        <v>255</v>
      </c>
      <c r="AA41" s="249"/>
      <c r="AB41" s="18"/>
    </row>
    <row r="42" spans="1:31" s="4" customFormat="1" ht="16.5" customHeight="1">
      <c r="A42" s="7" t="s">
        <v>33</v>
      </c>
      <c r="B42" s="95">
        <f>S42</f>
        <v>81173</v>
      </c>
      <c r="C42" s="19"/>
      <c r="D42" s="20" t="s">
        <v>34</v>
      </c>
      <c r="E42" s="198">
        <f>+'入力表(国交)'!D8*U41</f>
        <v>91</v>
      </c>
      <c r="F42" s="57" t="s">
        <v>35</v>
      </c>
      <c r="G42" s="57" t="s">
        <v>23</v>
      </c>
      <c r="H42" s="199">
        <f>ROUND('入力表(国交)'!D5/12,0)</f>
        <v>22</v>
      </c>
      <c r="I42" s="57" t="s">
        <v>36</v>
      </c>
      <c r="J42" s="20" t="s">
        <v>37</v>
      </c>
      <c r="K42" s="251">
        <f>Y41</f>
        <v>5</v>
      </c>
      <c r="L42" s="20" t="s">
        <v>38</v>
      </c>
      <c r="M42" s="20"/>
      <c r="N42" s="348">
        <f>'入力表(国交)'!D27</f>
        <v>184.3</v>
      </c>
      <c r="O42" s="348"/>
      <c r="P42" s="20" t="s">
        <v>39</v>
      </c>
      <c r="Q42" s="20"/>
      <c r="R42" s="20"/>
      <c r="S42" s="338">
        <f>ROUNDDOWN(E42*H42/K42*N42*(1+'入力表(国交)'!D41),0)</f>
        <v>81173</v>
      </c>
      <c r="T42" s="338"/>
      <c r="U42" s="338"/>
      <c r="V42" s="20"/>
      <c r="W42" s="217"/>
      <c r="X42" s="217"/>
      <c r="Y42" s="217"/>
      <c r="Z42" s="217"/>
      <c r="AA42" s="217"/>
      <c r="AB42" s="218"/>
      <c r="AC42" s="88"/>
    </row>
    <row r="43" spans="1:31" s="4" customFormat="1" ht="16.5" customHeight="1">
      <c r="A43" s="10" t="s">
        <v>40</v>
      </c>
      <c r="B43" s="95">
        <f>I43</f>
        <v>1633.3333333333333</v>
      </c>
      <c r="C43" s="22"/>
      <c r="D43" s="315">
        <f>'入力表(国交)'!D28</f>
        <v>19600</v>
      </c>
      <c r="E43" s="315"/>
      <c r="F43" s="23" t="s">
        <v>113</v>
      </c>
      <c r="G43" s="23"/>
      <c r="H43" s="23"/>
      <c r="I43" s="314">
        <f>D43/12</f>
        <v>1633.3333333333333</v>
      </c>
      <c r="J43" s="314"/>
      <c r="K43" s="314"/>
      <c r="L43" s="23"/>
      <c r="M43" s="23" t="s">
        <v>112</v>
      </c>
      <c r="N43" s="23"/>
      <c r="O43" s="23"/>
      <c r="P43" s="23"/>
      <c r="Q43" s="108"/>
      <c r="R43" s="108"/>
      <c r="S43" s="108"/>
      <c r="T43" s="23"/>
      <c r="U43" s="23"/>
      <c r="V43" s="23"/>
      <c r="W43" s="23"/>
      <c r="X43" s="23"/>
      <c r="Y43" s="23"/>
      <c r="Z43" s="23"/>
      <c r="AA43" s="23"/>
      <c r="AB43" s="24"/>
    </row>
    <row r="44" spans="1:31" s="4" customFormat="1" ht="16.5" customHeight="1">
      <c r="A44" s="10" t="s">
        <v>42</v>
      </c>
      <c r="B44" s="96">
        <f>N44</f>
        <v>6166</v>
      </c>
      <c r="C44" s="22"/>
      <c r="D44" s="347">
        <v>10</v>
      </c>
      <c r="E44" s="347"/>
      <c r="F44" s="23" t="s">
        <v>43</v>
      </c>
      <c r="G44" s="51"/>
      <c r="H44" s="315">
        <f>'入力表(国交)'!D29</f>
        <v>7400</v>
      </c>
      <c r="I44" s="315"/>
      <c r="J44" s="315"/>
      <c r="K44" s="23" t="s">
        <v>41</v>
      </c>
      <c r="L44" s="23"/>
      <c r="M44" s="23"/>
      <c r="N44" s="314">
        <f>ROUNDDOWN(D44*H44/12,0)</f>
        <v>6166</v>
      </c>
      <c r="O44" s="314"/>
      <c r="P44" s="314"/>
      <c r="Q44" s="92"/>
      <c r="R44" s="92"/>
      <c r="S44" s="92"/>
      <c r="T44" s="51"/>
      <c r="U44" s="51"/>
      <c r="V44" s="51"/>
      <c r="W44" s="51"/>
      <c r="X44" s="51"/>
      <c r="Y44" s="51"/>
      <c r="Z44" s="51"/>
      <c r="AA44" s="51"/>
      <c r="AB44" s="58"/>
    </row>
    <row r="45" spans="1:31" s="4" customFormat="1" ht="16.5" customHeight="1">
      <c r="A45" s="59" t="s">
        <v>44</v>
      </c>
      <c r="B45" s="97">
        <f>J45</f>
        <v>1083</v>
      </c>
      <c r="C45" s="25"/>
      <c r="D45" s="319">
        <f>'入力表(国交)'!D30</f>
        <v>13000</v>
      </c>
      <c r="E45" s="319"/>
      <c r="F45" s="319"/>
      <c r="G45" s="26" t="s">
        <v>41</v>
      </c>
      <c r="H45" s="26"/>
      <c r="I45" s="26"/>
      <c r="J45" s="345">
        <f>ROUNDDOWN(D45/12,0)</f>
        <v>1083</v>
      </c>
      <c r="K45" s="345"/>
      <c r="L45" s="345"/>
      <c r="M45" s="26"/>
      <c r="N45" s="26"/>
      <c r="O45" s="26"/>
      <c r="P45" s="26"/>
      <c r="Q45" s="26"/>
      <c r="R45" s="26"/>
      <c r="S45" s="26"/>
      <c r="T45" s="26"/>
      <c r="U45" s="26"/>
      <c r="V45" s="26"/>
      <c r="W45" s="26"/>
      <c r="X45" s="26"/>
      <c r="Y45" s="26"/>
      <c r="Z45" s="26"/>
      <c r="AA45" s="26"/>
      <c r="AB45" s="27"/>
    </row>
    <row r="46" spans="1:31" s="4" customFormat="1" ht="16.5" customHeight="1">
      <c r="A46" s="56" t="s">
        <v>45</v>
      </c>
      <c r="B46" s="94">
        <f>SUM(B47:B49)</f>
        <v>22833</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8"/>
    </row>
    <row r="47" spans="1:31" s="4" customFormat="1" ht="16.5" customHeight="1">
      <c r="A47" s="60" t="s">
        <v>46</v>
      </c>
      <c r="B47" s="95">
        <f>M47</f>
        <v>8333</v>
      </c>
      <c r="C47" s="19"/>
      <c r="D47" s="20" t="s">
        <v>47</v>
      </c>
      <c r="E47" s="20"/>
      <c r="F47" s="20"/>
      <c r="G47" s="337">
        <f>'入力表(国交)'!D31</f>
        <v>100000</v>
      </c>
      <c r="H47" s="337"/>
      <c r="I47" s="337"/>
      <c r="J47" s="20" t="s">
        <v>41</v>
      </c>
      <c r="K47" s="20"/>
      <c r="L47" s="20"/>
      <c r="M47" s="338">
        <f>ROUNDDOWN(G47/12,0)</f>
        <v>8333</v>
      </c>
      <c r="N47" s="338"/>
      <c r="O47" s="338"/>
      <c r="P47" s="20"/>
      <c r="Q47" s="20"/>
      <c r="R47" s="20"/>
      <c r="S47" s="20"/>
      <c r="T47" s="20"/>
      <c r="U47" s="20"/>
      <c r="V47" s="20"/>
      <c r="W47" s="20"/>
      <c r="X47" s="20"/>
      <c r="Y47" s="20"/>
      <c r="Z47" s="20"/>
      <c r="AA47" s="20"/>
      <c r="AB47" s="21"/>
    </row>
    <row r="48" spans="1:31" s="4" customFormat="1" ht="16.5" customHeight="1">
      <c r="A48" s="10" t="s">
        <v>48</v>
      </c>
      <c r="B48" s="96">
        <f>O48</f>
        <v>14500</v>
      </c>
      <c r="C48" s="23"/>
      <c r="D48" s="23" t="s">
        <v>135</v>
      </c>
      <c r="E48" s="23"/>
      <c r="F48" s="23"/>
      <c r="G48" s="23"/>
      <c r="H48" s="23"/>
      <c r="I48" s="315">
        <f>'入力表(国交)'!D32</f>
        <v>174000</v>
      </c>
      <c r="J48" s="315"/>
      <c r="K48" s="315"/>
      <c r="L48" s="20" t="s">
        <v>41</v>
      </c>
      <c r="M48" s="23"/>
      <c r="N48" s="23"/>
      <c r="O48" s="314">
        <f>I48/12</f>
        <v>14500</v>
      </c>
      <c r="P48" s="314"/>
      <c r="Q48" s="314"/>
      <c r="R48" s="23" t="s">
        <v>134</v>
      </c>
      <c r="S48" s="23"/>
      <c r="T48" s="23"/>
      <c r="U48" s="23"/>
      <c r="V48" s="23"/>
      <c r="W48" s="23"/>
      <c r="X48" s="23"/>
      <c r="Y48" s="23"/>
      <c r="Z48" s="23"/>
      <c r="AA48" s="23"/>
      <c r="AB48" s="24"/>
    </row>
    <row r="49" spans="1:28" s="4" customFormat="1" ht="16.5" customHeight="1">
      <c r="A49" s="10"/>
      <c r="B49" s="95">
        <f>N49</f>
        <v>0</v>
      </c>
      <c r="C49" s="19"/>
      <c r="D49" s="23"/>
      <c r="E49" s="23" t="s">
        <v>136</v>
      </c>
      <c r="F49" s="23"/>
      <c r="G49" s="23"/>
      <c r="H49" s="23"/>
      <c r="I49" s="23"/>
      <c r="J49" s="23"/>
      <c r="K49" s="23"/>
      <c r="L49" s="23"/>
      <c r="M49" s="23"/>
      <c r="N49" s="23"/>
      <c r="O49" s="23"/>
      <c r="P49" s="23"/>
      <c r="Q49" s="51"/>
      <c r="R49" s="51"/>
      <c r="S49" s="51"/>
      <c r="T49" s="51"/>
      <c r="U49" s="51"/>
      <c r="V49" s="51"/>
      <c r="W49" s="23"/>
      <c r="X49" s="23"/>
      <c r="Y49" s="23"/>
      <c r="Z49" s="23"/>
      <c r="AA49" s="23"/>
      <c r="AB49" s="24"/>
    </row>
    <row r="50" spans="1:28" s="4" customFormat="1" ht="16.5" customHeight="1">
      <c r="A50" s="61" t="s">
        <v>49</v>
      </c>
      <c r="B50" s="201">
        <f>SUM(B51:B52)</f>
        <v>12700</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9"/>
    </row>
    <row r="51" spans="1:28" s="4" customFormat="1" ht="16.5" customHeight="1">
      <c r="A51" s="7" t="s">
        <v>50</v>
      </c>
      <c r="B51" s="208">
        <f>J51</f>
        <v>1055</v>
      </c>
      <c r="C51" s="30"/>
      <c r="D51" s="337">
        <f>'入力表(国交)'!D33</f>
        <v>12670</v>
      </c>
      <c r="E51" s="337"/>
      <c r="F51" s="337"/>
      <c r="G51" s="20" t="s">
        <v>41</v>
      </c>
      <c r="H51" s="20"/>
      <c r="I51" s="20"/>
      <c r="J51" s="338">
        <f>ROUNDDOWN(D51/12,0)</f>
        <v>1055</v>
      </c>
      <c r="K51" s="338"/>
      <c r="L51" s="338"/>
      <c r="M51" s="20"/>
      <c r="N51" s="20"/>
      <c r="O51" s="20"/>
      <c r="P51" s="20"/>
      <c r="Q51" s="20"/>
      <c r="R51" s="20"/>
      <c r="S51" s="20"/>
      <c r="T51" s="20"/>
      <c r="U51" s="20"/>
      <c r="V51" s="20"/>
      <c r="W51" s="20"/>
      <c r="X51" s="20"/>
      <c r="Y51" s="20"/>
      <c r="Z51" s="20"/>
      <c r="AA51" s="20"/>
      <c r="AB51" s="21"/>
    </row>
    <row r="52" spans="1:28" s="4" customFormat="1" ht="16.5" customHeight="1">
      <c r="A52" s="10" t="s">
        <v>51</v>
      </c>
      <c r="B52" s="98">
        <f>P52</f>
        <v>11645</v>
      </c>
      <c r="C52" s="25"/>
      <c r="D52" s="319">
        <f>'入力表(国交)'!D34</f>
        <v>139740</v>
      </c>
      <c r="E52" s="319"/>
      <c r="F52" s="319"/>
      <c r="G52" s="26" t="s">
        <v>52</v>
      </c>
      <c r="H52" s="26"/>
      <c r="I52" s="26"/>
      <c r="J52" s="26"/>
      <c r="K52" s="26"/>
      <c r="L52" s="26"/>
      <c r="M52" s="26"/>
      <c r="N52" s="26"/>
      <c r="P52" s="345">
        <f>ROUNDDOWN(D52/12,0)</f>
        <v>11645</v>
      </c>
      <c r="Q52" s="345"/>
      <c r="R52" s="345"/>
      <c r="S52" s="26"/>
      <c r="W52" s="26"/>
      <c r="X52" s="26"/>
      <c r="Y52" s="26"/>
      <c r="Z52" s="26"/>
      <c r="AA52" s="26"/>
      <c r="AB52" s="27"/>
    </row>
    <row r="53" spans="1:28" s="4" customFormat="1" ht="16.5" customHeight="1">
      <c r="A53" s="61" t="s">
        <v>53</v>
      </c>
      <c r="B53" s="201">
        <f>SUM(B54:B58)</f>
        <v>8711</v>
      </c>
      <c r="C53" s="28"/>
      <c r="D53" s="28"/>
      <c r="E53" s="28"/>
      <c r="F53" s="28"/>
      <c r="G53" s="28"/>
      <c r="H53" s="28"/>
      <c r="I53" s="28"/>
      <c r="J53" s="28"/>
      <c r="K53" s="28"/>
      <c r="L53" s="28"/>
      <c r="M53" s="28"/>
      <c r="N53" s="28"/>
      <c r="O53" s="28"/>
      <c r="P53" s="28"/>
      <c r="Q53" s="28"/>
      <c r="R53" s="28"/>
      <c r="S53" s="28"/>
      <c r="T53" s="28"/>
      <c r="U53" s="28"/>
      <c r="V53" s="28"/>
      <c r="W53" s="28"/>
      <c r="X53" s="17"/>
      <c r="Y53" s="17"/>
      <c r="Z53" s="17"/>
      <c r="AA53" s="17"/>
      <c r="AB53" s="18"/>
    </row>
    <row r="54" spans="1:28" s="4" customFormat="1" ht="16.5" customHeight="1">
      <c r="A54" s="7" t="s">
        <v>54</v>
      </c>
      <c r="B54" s="99">
        <f>J54</f>
        <v>1000</v>
      </c>
      <c r="C54" s="30"/>
      <c r="D54" s="337">
        <f>'入力表(国交)'!D35</f>
        <v>12000</v>
      </c>
      <c r="E54" s="337"/>
      <c r="F54" s="337"/>
      <c r="G54" s="20" t="s">
        <v>41</v>
      </c>
      <c r="H54" s="20"/>
      <c r="I54" s="20"/>
      <c r="J54" s="338">
        <f>ROUNDDOWN(D54/12,0)</f>
        <v>1000</v>
      </c>
      <c r="K54" s="338"/>
      <c r="L54" s="338"/>
      <c r="M54" s="20" t="s">
        <v>22</v>
      </c>
      <c r="N54" s="20"/>
      <c r="O54" s="20"/>
      <c r="P54" s="20"/>
      <c r="Q54" s="20"/>
      <c r="R54" s="20"/>
      <c r="S54" s="20"/>
      <c r="T54" s="20"/>
      <c r="U54" s="20"/>
      <c r="V54" s="20"/>
      <c r="W54" s="20"/>
      <c r="X54" s="19"/>
      <c r="Y54" s="19"/>
      <c r="Z54" s="19"/>
      <c r="AA54" s="19"/>
      <c r="AB54" s="31"/>
    </row>
    <row r="55" spans="1:28" s="4" customFormat="1" ht="16.5" customHeight="1">
      <c r="A55" s="10" t="s">
        <v>290</v>
      </c>
      <c r="B55" s="96">
        <f>M55</f>
        <v>5810</v>
      </c>
      <c r="C55" s="22"/>
      <c r="D55" s="315">
        <f>'入力表(国交)'!D37</f>
        <v>11620000</v>
      </c>
      <c r="E55" s="315"/>
      <c r="F55" s="315"/>
      <c r="G55" s="23" t="s">
        <v>55</v>
      </c>
      <c r="H55" s="263">
        <f>'入力表(国交)'!D36</f>
        <v>3</v>
      </c>
      <c r="I55" s="23" t="s">
        <v>56</v>
      </c>
      <c r="J55" s="51"/>
      <c r="K55" s="51"/>
      <c r="L55" s="23"/>
      <c r="M55" s="314">
        <f>ROUNDDOWN(D55*H55/100*1/60,0)</f>
        <v>5810</v>
      </c>
      <c r="N55" s="314"/>
      <c r="O55" s="314"/>
      <c r="P55" s="51" t="s">
        <v>22</v>
      </c>
      <c r="Q55" s="51"/>
      <c r="R55" s="51"/>
      <c r="S55" s="51"/>
      <c r="T55" s="51"/>
      <c r="U55" s="23"/>
      <c r="V55" s="23"/>
      <c r="W55" s="23"/>
      <c r="X55" s="23"/>
      <c r="Y55" s="23"/>
      <c r="Z55" s="23"/>
      <c r="AA55" s="23"/>
      <c r="AB55" s="24"/>
    </row>
    <row r="56" spans="1:28" s="4" customFormat="1" ht="16.5" customHeight="1">
      <c r="A56" s="15" t="s">
        <v>57</v>
      </c>
      <c r="B56" s="203">
        <f>J56</f>
        <v>1516</v>
      </c>
      <c r="C56" s="22"/>
      <c r="D56" s="315">
        <f>'入力表(国交)'!D38</f>
        <v>36400</v>
      </c>
      <c r="E56" s="315"/>
      <c r="F56" s="315"/>
      <c r="G56" s="23" t="s">
        <v>111</v>
      </c>
      <c r="H56" s="23"/>
      <c r="I56" s="23"/>
      <c r="J56" s="314">
        <f>ROUNDDOWN(D56/24,0)</f>
        <v>1516</v>
      </c>
      <c r="K56" s="314"/>
      <c r="L56" s="314"/>
      <c r="M56" s="23" t="s">
        <v>22</v>
      </c>
      <c r="N56" s="23"/>
      <c r="O56" s="23"/>
      <c r="P56" s="23"/>
      <c r="Q56" s="23"/>
      <c r="R56" s="23"/>
      <c r="S56" s="23"/>
      <c r="T56" s="23"/>
      <c r="U56" s="23"/>
      <c r="V56" s="23"/>
      <c r="W56" s="23"/>
      <c r="X56" s="23"/>
      <c r="Y56" s="23"/>
      <c r="Z56" s="23"/>
      <c r="AA56" s="23"/>
      <c r="AB56" s="24"/>
    </row>
    <row r="57" spans="1:28" s="4" customFormat="1" ht="16.5" customHeight="1">
      <c r="A57" s="202" t="s">
        <v>58</v>
      </c>
      <c r="B57" s="203">
        <f>J57</f>
        <v>238</v>
      </c>
      <c r="C57" s="22"/>
      <c r="D57" s="315">
        <f>'入力表(国交)'!D39</f>
        <v>14300</v>
      </c>
      <c r="E57" s="315"/>
      <c r="F57" s="315"/>
      <c r="G57" s="23" t="s">
        <v>59</v>
      </c>
      <c r="H57" s="23"/>
      <c r="I57" s="23"/>
      <c r="J57" s="314">
        <f>ROUNDDOWN(D57/60,0)</f>
        <v>238</v>
      </c>
      <c r="K57" s="314"/>
      <c r="L57" s="314"/>
      <c r="M57" s="23" t="s">
        <v>22</v>
      </c>
      <c r="N57" s="23"/>
      <c r="O57" s="23"/>
      <c r="P57" s="23"/>
      <c r="Q57" s="23"/>
      <c r="R57" s="23"/>
      <c r="S57" s="23"/>
      <c r="T57" s="23"/>
      <c r="U57" s="23"/>
      <c r="V57" s="23"/>
      <c r="W57" s="23"/>
      <c r="X57" s="23"/>
      <c r="Y57" s="23"/>
      <c r="Z57" s="23"/>
      <c r="AA57" s="23"/>
      <c r="AB57" s="24"/>
    </row>
    <row r="58" spans="1:28" s="4" customFormat="1" ht="16.5" customHeight="1">
      <c r="A58" s="204" t="s">
        <v>60</v>
      </c>
      <c r="B58" s="205">
        <f>O58</f>
        <v>147</v>
      </c>
      <c r="C58" s="26"/>
      <c r="D58" s="26" t="s">
        <v>61</v>
      </c>
      <c r="E58" s="26"/>
      <c r="F58" s="26"/>
      <c r="G58" s="26"/>
      <c r="H58" s="26"/>
      <c r="I58" s="319">
        <f>'入力表(国交)'!D40</f>
        <v>8825</v>
      </c>
      <c r="J58" s="319"/>
      <c r="K58" s="319"/>
      <c r="L58" s="26" t="s">
        <v>59</v>
      </c>
      <c r="M58" s="26"/>
      <c r="N58" s="26"/>
      <c r="O58" s="345">
        <f>ROUNDDOWN(I58/60,0)</f>
        <v>147</v>
      </c>
      <c r="P58" s="345"/>
      <c r="Q58" s="345"/>
      <c r="R58" s="26" t="s">
        <v>22</v>
      </c>
      <c r="S58" s="26"/>
      <c r="T58" s="26"/>
      <c r="U58" s="26"/>
      <c r="V58" s="26"/>
      <c r="W58" s="26"/>
      <c r="X58" s="26"/>
      <c r="Y58" s="26"/>
      <c r="Z58" s="26"/>
      <c r="AA58" s="26"/>
      <c r="AB58" s="27"/>
    </row>
    <row r="59" spans="1:28" s="4" customFormat="1" ht="16.5" customHeight="1">
      <c r="A59" s="56" t="s">
        <v>62</v>
      </c>
      <c r="B59" s="94">
        <f>SUM(B60:B68)</f>
        <v>21677</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8"/>
    </row>
    <row r="60" spans="1:28" s="4" customFormat="1" ht="16.5" customHeight="1">
      <c r="A60" s="60" t="s">
        <v>63</v>
      </c>
      <c r="B60" s="95">
        <f>P60</f>
        <v>10951</v>
      </c>
      <c r="C60" s="30"/>
      <c r="D60" s="337">
        <f>'入力表(国交)'!D42</f>
        <v>24640</v>
      </c>
      <c r="E60" s="337"/>
      <c r="F60" s="337"/>
      <c r="G60" s="20" t="s">
        <v>55</v>
      </c>
      <c r="H60" s="192">
        <v>8</v>
      </c>
      <c r="I60" s="20" t="s">
        <v>64</v>
      </c>
      <c r="J60" s="57"/>
      <c r="K60" s="57"/>
      <c r="L60" s="57"/>
      <c r="M60" s="57"/>
      <c r="N60" s="57"/>
      <c r="O60" s="57"/>
      <c r="P60" s="338">
        <f>ROUNDDOWN(D60*H60/18,0)</f>
        <v>10951</v>
      </c>
      <c r="Q60" s="338"/>
      <c r="R60" s="338"/>
      <c r="S60" s="101" t="s">
        <v>22</v>
      </c>
      <c r="T60" s="57"/>
      <c r="U60" s="57"/>
      <c r="V60" s="20"/>
      <c r="W60" s="20"/>
      <c r="X60" s="20"/>
      <c r="Y60" s="20"/>
      <c r="Z60" s="20"/>
      <c r="AA60" s="20"/>
      <c r="AB60" s="21"/>
    </row>
    <row r="61" spans="1:28" s="4" customFormat="1" ht="16.5" customHeight="1">
      <c r="A61" s="10" t="s">
        <v>65</v>
      </c>
      <c r="B61" s="96">
        <f>M61</f>
        <v>2325</v>
      </c>
      <c r="C61" s="22"/>
      <c r="D61" s="315">
        <f>'入力表(国交)'!D43</f>
        <v>55800</v>
      </c>
      <c r="E61" s="315"/>
      <c r="F61" s="315"/>
      <c r="G61" s="23" t="s">
        <v>66</v>
      </c>
      <c r="H61" s="23"/>
      <c r="I61" s="23"/>
      <c r="J61" s="51"/>
      <c r="K61" s="51"/>
      <c r="L61" s="51"/>
      <c r="M61" s="314">
        <f>ROUNDDOWN(D61/24,0)</f>
        <v>2325</v>
      </c>
      <c r="N61" s="314"/>
      <c r="O61" s="314"/>
      <c r="P61" s="23" t="s">
        <v>22</v>
      </c>
      <c r="Q61" s="51"/>
      <c r="R61" s="51"/>
      <c r="S61" s="51"/>
      <c r="T61" s="23"/>
      <c r="U61" s="23"/>
      <c r="V61" s="23"/>
      <c r="W61" s="23"/>
      <c r="X61" s="23"/>
      <c r="Y61" s="23"/>
      <c r="Z61" s="23"/>
      <c r="AA61" s="23"/>
      <c r="AB61" s="24"/>
    </row>
    <row r="62" spans="1:28" s="4" customFormat="1" ht="16.5" customHeight="1">
      <c r="A62" s="10" t="s">
        <v>67</v>
      </c>
      <c r="B62" s="96">
        <f t="shared" ref="B62:B68" si="3">S62</f>
        <v>1800</v>
      </c>
      <c r="C62" s="23"/>
      <c r="D62" s="51" t="s">
        <v>68</v>
      </c>
      <c r="E62" s="23"/>
      <c r="F62" s="23"/>
      <c r="G62" s="315">
        <f>'入力表(国交)'!D44</f>
        <v>5400</v>
      </c>
      <c r="H62" s="315"/>
      <c r="I62" s="315"/>
      <c r="J62" s="23" t="s">
        <v>69</v>
      </c>
      <c r="K62" s="23"/>
      <c r="L62" s="194">
        <v>2</v>
      </c>
      <c r="M62" s="23" t="s">
        <v>70</v>
      </c>
      <c r="N62" s="23"/>
      <c r="O62" s="194">
        <v>2</v>
      </c>
      <c r="P62" s="51" t="s">
        <v>105</v>
      </c>
      <c r="Q62" s="51"/>
      <c r="R62" s="51"/>
      <c r="S62" s="314">
        <f>ROUNDDOWN(G62*L62*O62/12,0)</f>
        <v>1800</v>
      </c>
      <c r="T62" s="314"/>
      <c r="U62" s="314"/>
      <c r="V62" s="23"/>
      <c r="W62" s="23"/>
      <c r="X62" s="23"/>
      <c r="Y62" s="23"/>
      <c r="Z62" s="23"/>
      <c r="AA62" s="23"/>
      <c r="AB62" s="24"/>
    </row>
    <row r="63" spans="1:28" s="4" customFormat="1" ht="16.5" customHeight="1">
      <c r="A63" s="10"/>
      <c r="B63" s="96">
        <f>S63</f>
        <v>816</v>
      </c>
      <c r="C63" s="23"/>
      <c r="D63" s="51" t="s">
        <v>98</v>
      </c>
      <c r="E63" s="23"/>
      <c r="F63" s="23"/>
      <c r="G63" s="315">
        <f>'入力表(国交)'!D45</f>
        <v>4900</v>
      </c>
      <c r="H63" s="315"/>
      <c r="I63" s="315"/>
      <c r="J63" s="23" t="s">
        <v>69</v>
      </c>
      <c r="K63" s="23"/>
      <c r="L63" s="194">
        <v>1</v>
      </c>
      <c r="M63" s="23" t="s">
        <v>70</v>
      </c>
      <c r="N63" s="23"/>
      <c r="O63" s="194">
        <v>2</v>
      </c>
      <c r="P63" s="51" t="s">
        <v>105</v>
      </c>
      <c r="Q63" s="51"/>
      <c r="R63" s="51"/>
      <c r="S63" s="314">
        <f t="shared" ref="S63" si="4">ROUNDDOWN(G63*L63*O63/12,0)</f>
        <v>816</v>
      </c>
      <c r="T63" s="314"/>
      <c r="U63" s="314"/>
      <c r="V63" s="23"/>
      <c r="W63" s="23"/>
      <c r="X63" s="23"/>
      <c r="Y63" s="23"/>
      <c r="Z63" s="23"/>
      <c r="AA63" s="23"/>
      <c r="AB63" s="24"/>
    </row>
    <row r="64" spans="1:28" s="4" customFormat="1" ht="16.5" customHeight="1">
      <c r="A64" s="10"/>
      <c r="B64" s="96">
        <f t="shared" si="3"/>
        <v>2990</v>
      </c>
      <c r="C64" s="23"/>
      <c r="D64" s="51" t="s">
        <v>71</v>
      </c>
      <c r="E64" s="23"/>
      <c r="F64" s="23"/>
      <c r="G64" s="315">
        <f>'入力表(国交)'!D46</f>
        <v>8970</v>
      </c>
      <c r="H64" s="315"/>
      <c r="I64" s="315"/>
      <c r="J64" s="23" t="s">
        <v>69</v>
      </c>
      <c r="K64" s="23"/>
      <c r="L64" s="194">
        <v>2</v>
      </c>
      <c r="M64" s="23" t="s">
        <v>70</v>
      </c>
      <c r="N64" s="23"/>
      <c r="O64" s="194">
        <v>2</v>
      </c>
      <c r="P64" s="51" t="s">
        <v>105</v>
      </c>
      <c r="Q64" s="51"/>
      <c r="R64" s="51"/>
      <c r="S64" s="314">
        <f t="shared" ref="S64:S67" si="5">ROUNDDOWN(G64*L64*O64/12,0)</f>
        <v>2990</v>
      </c>
      <c r="T64" s="314"/>
      <c r="U64" s="314"/>
      <c r="V64" s="23"/>
      <c r="W64" s="23"/>
      <c r="X64" s="23"/>
      <c r="Y64" s="23"/>
      <c r="Z64" s="23"/>
      <c r="AA64" s="23"/>
      <c r="AB64" s="24"/>
    </row>
    <row r="65" spans="1:36" s="4" customFormat="1" ht="16.5" customHeight="1">
      <c r="A65" s="10"/>
      <c r="B65" s="96">
        <f t="shared" si="3"/>
        <v>1666</v>
      </c>
      <c r="C65" s="23"/>
      <c r="D65" s="51" t="s">
        <v>72</v>
      </c>
      <c r="E65" s="23"/>
      <c r="F65" s="23"/>
      <c r="G65" s="315">
        <f>'入力表(国交)'!D47</f>
        <v>5000</v>
      </c>
      <c r="H65" s="315"/>
      <c r="I65" s="315"/>
      <c r="J65" s="23" t="s">
        <v>69</v>
      </c>
      <c r="K65" s="23"/>
      <c r="L65" s="194">
        <v>2</v>
      </c>
      <c r="M65" s="23" t="s">
        <v>73</v>
      </c>
      <c r="N65" s="23"/>
      <c r="O65" s="194">
        <v>2</v>
      </c>
      <c r="P65" s="51" t="s">
        <v>105</v>
      </c>
      <c r="Q65" s="51"/>
      <c r="R65" s="51"/>
      <c r="S65" s="314">
        <f t="shared" si="5"/>
        <v>1666</v>
      </c>
      <c r="T65" s="314"/>
      <c r="U65" s="314"/>
      <c r="V65" s="23"/>
      <c r="W65" s="23"/>
      <c r="X65" s="23"/>
      <c r="Y65" s="23"/>
      <c r="Z65" s="23"/>
      <c r="AA65" s="23"/>
      <c r="AB65" s="24"/>
    </row>
    <row r="66" spans="1:36" s="4" customFormat="1" ht="16.5" customHeight="1">
      <c r="A66" s="10"/>
      <c r="B66" s="96">
        <f t="shared" si="3"/>
        <v>416</v>
      </c>
      <c r="C66" s="23"/>
      <c r="D66" s="51" t="s">
        <v>74</v>
      </c>
      <c r="E66" s="23"/>
      <c r="F66" s="23"/>
      <c r="G66" s="315">
        <f>'入力表(国交)'!D48</f>
        <v>2500</v>
      </c>
      <c r="H66" s="315"/>
      <c r="I66" s="315"/>
      <c r="J66" s="23" t="s">
        <v>69</v>
      </c>
      <c r="K66" s="23"/>
      <c r="L66" s="194">
        <v>1</v>
      </c>
      <c r="M66" s="23" t="s">
        <v>73</v>
      </c>
      <c r="N66" s="23"/>
      <c r="O66" s="194">
        <v>2</v>
      </c>
      <c r="P66" s="51" t="s">
        <v>105</v>
      </c>
      <c r="Q66" s="51"/>
      <c r="R66" s="51"/>
      <c r="S66" s="314">
        <f>ROUNDDOWN(G66*L66*O66/12,0)</f>
        <v>416</v>
      </c>
      <c r="T66" s="314"/>
      <c r="U66" s="314"/>
      <c r="V66" s="23"/>
      <c r="W66" s="23"/>
      <c r="X66" s="23"/>
      <c r="Y66" s="23"/>
      <c r="Z66" s="23"/>
      <c r="AA66" s="23"/>
      <c r="AB66" s="24"/>
    </row>
    <row r="67" spans="1:36" s="4" customFormat="1" ht="16.5" customHeight="1">
      <c r="A67" s="10"/>
      <c r="B67" s="96">
        <f t="shared" si="3"/>
        <v>483</v>
      </c>
      <c r="C67" s="23"/>
      <c r="D67" s="51" t="s">
        <v>75</v>
      </c>
      <c r="E67" s="23"/>
      <c r="F67" s="23"/>
      <c r="G67" s="315">
        <f>'入力表(国交)'!D49</f>
        <v>2900</v>
      </c>
      <c r="H67" s="315"/>
      <c r="I67" s="315"/>
      <c r="J67" s="23" t="s">
        <v>69</v>
      </c>
      <c r="K67" s="23"/>
      <c r="L67" s="194">
        <v>1</v>
      </c>
      <c r="M67" s="23" t="s">
        <v>73</v>
      </c>
      <c r="N67" s="23"/>
      <c r="O67" s="194">
        <v>2</v>
      </c>
      <c r="P67" s="51" t="s">
        <v>105</v>
      </c>
      <c r="Q67" s="51"/>
      <c r="R67" s="51"/>
      <c r="S67" s="314">
        <f t="shared" si="5"/>
        <v>483</v>
      </c>
      <c r="T67" s="314"/>
      <c r="U67" s="314"/>
      <c r="V67" s="23"/>
      <c r="W67" s="23"/>
      <c r="X67" s="23"/>
      <c r="Y67" s="23"/>
      <c r="Z67" s="23"/>
      <c r="AA67" s="23"/>
      <c r="AB67" s="24"/>
    </row>
    <row r="68" spans="1:36" s="4" customFormat="1" ht="16.5" customHeight="1">
      <c r="A68" s="15"/>
      <c r="B68" s="116">
        <f t="shared" si="3"/>
        <v>230</v>
      </c>
      <c r="C68" s="32"/>
      <c r="D68" s="112" t="s">
        <v>76</v>
      </c>
      <c r="E68" s="32"/>
      <c r="F68" s="32"/>
      <c r="G68" s="315">
        <f>'入力表(国交)'!D50</f>
        <v>230</v>
      </c>
      <c r="H68" s="315"/>
      <c r="I68" s="315"/>
      <c r="J68" s="32" t="s">
        <v>69</v>
      </c>
      <c r="K68" s="32"/>
      <c r="L68" s="195">
        <v>6</v>
      </c>
      <c r="M68" s="32" t="s">
        <v>240</v>
      </c>
      <c r="N68" s="32"/>
      <c r="O68" s="195">
        <v>2</v>
      </c>
      <c r="P68" s="112" t="s">
        <v>105</v>
      </c>
      <c r="Q68" s="112"/>
      <c r="R68" s="112"/>
      <c r="S68" s="325">
        <f>ROUNDDOWN(G68*L68*O68/12,0)</f>
        <v>230</v>
      </c>
      <c r="T68" s="325"/>
      <c r="U68" s="325"/>
      <c r="V68" s="32"/>
      <c r="W68" s="32"/>
      <c r="X68" s="32"/>
      <c r="Y68" s="32"/>
      <c r="Z68" s="32"/>
      <c r="AA68" s="32"/>
      <c r="AB68" s="54"/>
    </row>
    <row r="69" spans="1:36" s="4" customFormat="1" ht="16.5" customHeight="1">
      <c r="A69" s="56" t="s">
        <v>77</v>
      </c>
      <c r="B69" s="94">
        <f>L69</f>
        <v>193666</v>
      </c>
      <c r="C69" s="17"/>
      <c r="D69" s="346">
        <f>D55</f>
        <v>11620000</v>
      </c>
      <c r="E69" s="346"/>
      <c r="F69" s="346"/>
      <c r="G69" s="17" t="s">
        <v>55</v>
      </c>
      <c r="H69" s="193">
        <v>1</v>
      </c>
      <c r="I69" s="17" t="s">
        <v>78</v>
      </c>
      <c r="J69" s="82"/>
      <c r="K69" s="82"/>
      <c r="L69" s="326">
        <f>ROUNDDOWN(D69*H69*1/60,0)</f>
        <v>193666</v>
      </c>
      <c r="M69" s="326"/>
      <c r="N69" s="326"/>
      <c r="O69" s="82" t="s">
        <v>79</v>
      </c>
      <c r="P69" s="82"/>
      <c r="Q69" s="17"/>
      <c r="R69" s="17"/>
      <c r="S69" s="17"/>
      <c r="T69" s="17"/>
      <c r="U69" s="17"/>
      <c r="V69" s="17"/>
      <c r="W69" s="17"/>
      <c r="X69" s="17"/>
      <c r="Y69" s="17"/>
      <c r="Z69" s="17"/>
      <c r="AA69" s="17"/>
      <c r="AB69" s="18"/>
    </row>
    <row r="70" spans="1:36" s="4" customFormat="1" ht="16.5" customHeight="1">
      <c r="A70" s="56" t="s">
        <v>80</v>
      </c>
      <c r="B70" s="207">
        <f>SUM(B71:B75)</f>
        <v>9513.734848484848</v>
      </c>
      <c r="C70" s="17"/>
      <c r="D70" s="84" t="s">
        <v>102</v>
      </c>
      <c r="E70" s="83"/>
      <c r="F70" s="83"/>
      <c r="G70" s="17"/>
      <c r="H70" s="81"/>
      <c r="I70" s="17"/>
      <c r="J70" s="82"/>
      <c r="K70" s="82"/>
      <c r="L70" s="83"/>
      <c r="M70" s="83"/>
      <c r="N70" s="83"/>
      <c r="O70" s="82"/>
      <c r="P70" s="82"/>
      <c r="Q70" s="17"/>
      <c r="R70" s="17"/>
      <c r="S70" s="17"/>
      <c r="T70" s="17" t="s">
        <v>250</v>
      </c>
      <c r="U70" s="17"/>
      <c r="V70" s="17"/>
      <c r="W70" s="17"/>
      <c r="X70" s="241">
        <v>10</v>
      </c>
      <c r="Y70" s="17" t="s">
        <v>36</v>
      </c>
      <c r="Z70" s="17"/>
      <c r="AA70" s="17"/>
      <c r="AB70" s="18"/>
    </row>
    <row r="71" spans="1:36" s="4" customFormat="1" ht="16.5" customHeight="1">
      <c r="A71" s="60" t="s">
        <v>81</v>
      </c>
      <c r="B71" s="95">
        <f>Q71</f>
        <v>864</v>
      </c>
      <c r="C71" s="19"/>
      <c r="D71" s="314">
        <f>B46</f>
        <v>22833</v>
      </c>
      <c r="E71" s="314"/>
      <c r="F71" s="85" t="s">
        <v>100</v>
      </c>
      <c r="G71" s="19"/>
      <c r="H71" s="239">
        <f>X70</f>
        <v>10</v>
      </c>
      <c r="I71" s="19" t="s">
        <v>99</v>
      </c>
      <c r="J71" s="117"/>
      <c r="K71" s="316">
        <f>ROUND('入力表(国交)'!D5/12,0)</f>
        <v>22</v>
      </c>
      <c r="L71" s="317"/>
      <c r="M71" s="85" t="s">
        <v>101</v>
      </c>
      <c r="N71" s="85"/>
      <c r="O71" s="118"/>
      <c r="P71" s="118"/>
      <c r="Q71" s="323">
        <f>ROUNDDOWN(D71*(H71/K71)/12,0)</f>
        <v>864</v>
      </c>
      <c r="R71" s="323"/>
      <c r="S71" s="323"/>
      <c r="T71" s="139"/>
      <c r="U71" s="19"/>
      <c r="V71" s="19"/>
      <c r="W71" s="19"/>
      <c r="X71" s="19"/>
      <c r="Y71" s="19"/>
      <c r="Z71" s="19"/>
      <c r="AA71" s="19"/>
      <c r="AB71" s="31"/>
    </row>
    <row r="72" spans="1:36" s="4" customFormat="1" ht="16.5" customHeight="1">
      <c r="A72" s="10" t="s">
        <v>82</v>
      </c>
      <c r="B72" s="206">
        <f>Q72</f>
        <v>481.06060606060606</v>
      </c>
      <c r="C72" s="23"/>
      <c r="D72" s="314">
        <f>B50</f>
        <v>12700</v>
      </c>
      <c r="E72" s="314"/>
      <c r="F72" s="85" t="s">
        <v>100</v>
      </c>
      <c r="G72" s="23"/>
      <c r="H72" s="239">
        <f>X70</f>
        <v>10</v>
      </c>
      <c r="I72" s="19" t="s">
        <v>99</v>
      </c>
      <c r="J72" s="117"/>
      <c r="K72" s="306">
        <f>ROUND('入力表(国交)'!D5/12,0)</f>
        <v>22</v>
      </c>
      <c r="L72" s="318"/>
      <c r="M72" s="85" t="s">
        <v>101</v>
      </c>
      <c r="N72" s="85"/>
      <c r="O72" s="118"/>
      <c r="P72" s="118"/>
      <c r="Q72" s="314">
        <f>D72*(H72/K72)/12</f>
        <v>481.06060606060606</v>
      </c>
      <c r="R72" s="314"/>
      <c r="S72" s="314"/>
      <c r="T72" s="137"/>
      <c r="U72" s="23"/>
      <c r="V72" s="23"/>
      <c r="W72" s="23"/>
      <c r="X72" s="23"/>
      <c r="Y72" s="23"/>
      <c r="Z72" s="23"/>
      <c r="AA72" s="23"/>
      <c r="AB72" s="24"/>
    </row>
    <row r="73" spans="1:36" s="4" customFormat="1" ht="16.5" customHeight="1">
      <c r="A73" s="10" t="s">
        <v>83</v>
      </c>
      <c r="B73" s="206">
        <f t="shared" ref="B73:B75" si="6">Q73</f>
        <v>329.96212121212119</v>
      </c>
      <c r="C73" s="23"/>
      <c r="D73" s="314">
        <f>B53</f>
        <v>8711</v>
      </c>
      <c r="E73" s="314"/>
      <c r="F73" s="85" t="s">
        <v>100</v>
      </c>
      <c r="G73" s="23"/>
      <c r="H73" s="239">
        <f>X70</f>
        <v>10</v>
      </c>
      <c r="I73" s="19" t="s">
        <v>99</v>
      </c>
      <c r="J73" s="117"/>
      <c r="K73" s="306">
        <f>ROUND('入力表(国交)'!D5/12,0)</f>
        <v>22</v>
      </c>
      <c r="L73" s="318"/>
      <c r="M73" s="85" t="s">
        <v>101</v>
      </c>
      <c r="N73" s="85"/>
      <c r="O73" s="118"/>
      <c r="P73" s="118"/>
      <c r="Q73" s="314">
        <f>D73*(H73/K73)/12</f>
        <v>329.96212121212119</v>
      </c>
      <c r="R73" s="314"/>
      <c r="S73" s="314"/>
      <c r="T73" s="137"/>
      <c r="U73" s="23"/>
      <c r="V73" s="23"/>
      <c r="W73" s="23"/>
      <c r="X73" s="23"/>
      <c r="Y73" s="23"/>
      <c r="Z73" s="23"/>
      <c r="AA73" s="23"/>
      <c r="AB73" s="24"/>
    </row>
    <row r="74" spans="1:36" s="4" customFormat="1" ht="16.5" customHeight="1">
      <c r="A74" s="10" t="s">
        <v>84</v>
      </c>
      <c r="B74" s="95">
        <f t="shared" si="6"/>
        <v>502.87878787878782</v>
      </c>
      <c r="C74" s="23"/>
      <c r="D74" s="314">
        <f>B60+B61</f>
        <v>13276</v>
      </c>
      <c r="E74" s="314"/>
      <c r="F74" s="85" t="s">
        <v>100</v>
      </c>
      <c r="G74" s="23"/>
      <c r="H74" s="239">
        <f>X70</f>
        <v>10</v>
      </c>
      <c r="I74" s="19" t="s">
        <v>99</v>
      </c>
      <c r="J74" s="117"/>
      <c r="K74" s="306">
        <f>ROUND('入力表(国交)'!D5/12,0)</f>
        <v>22</v>
      </c>
      <c r="L74" s="318"/>
      <c r="M74" s="85" t="s">
        <v>101</v>
      </c>
      <c r="N74" s="85"/>
      <c r="O74" s="118"/>
      <c r="P74" s="118"/>
      <c r="Q74" s="314">
        <f>D74*(H74/K74)/12</f>
        <v>502.87878787878782</v>
      </c>
      <c r="R74" s="314"/>
      <c r="S74" s="314"/>
      <c r="T74" s="137"/>
      <c r="U74" s="23"/>
      <c r="V74" s="23"/>
      <c r="W74" s="23"/>
      <c r="X74" s="23"/>
      <c r="Y74" s="23"/>
      <c r="Z74" s="23"/>
      <c r="AA74" s="23"/>
      <c r="AB74" s="24"/>
      <c r="AD74" s="90"/>
    </row>
    <row r="75" spans="1:36" s="4" customFormat="1" ht="16.5" customHeight="1" thickBot="1">
      <c r="A75" s="86" t="s">
        <v>85</v>
      </c>
      <c r="B75" s="119">
        <f t="shared" si="6"/>
        <v>7335.833333333333</v>
      </c>
      <c r="C75" s="87"/>
      <c r="D75" s="324">
        <f>B69</f>
        <v>193666</v>
      </c>
      <c r="E75" s="324"/>
      <c r="F75" s="121" t="s">
        <v>100</v>
      </c>
      <c r="G75" s="87"/>
      <c r="H75" s="240">
        <f>X70</f>
        <v>10</v>
      </c>
      <c r="I75" s="87" t="s">
        <v>99</v>
      </c>
      <c r="J75" s="122"/>
      <c r="K75" s="306">
        <f>ROUND('入力表(国交)'!D5/12,0)</f>
        <v>22</v>
      </c>
      <c r="L75" s="318"/>
      <c r="M75" s="121" t="s">
        <v>101</v>
      </c>
      <c r="N75" s="121"/>
      <c r="O75" s="120"/>
      <c r="P75" s="120"/>
      <c r="Q75" s="324">
        <f>D75*(H75/K75)/12</f>
        <v>7335.833333333333</v>
      </c>
      <c r="R75" s="324"/>
      <c r="S75" s="324"/>
      <c r="T75" s="120"/>
      <c r="U75" s="79"/>
      <c r="V75" s="79"/>
      <c r="W75" s="79"/>
      <c r="X75" s="79"/>
      <c r="Y75" s="79"/>
      <c r="Z75" s="79"/>
      <c r="AA75" s="79"/>
      <c r="AB75" s="80"/>
      <c r="AD75" s="339"/>
      <c r="AE75" s="339"/>
      <c r="AF75" s="339"/>
      <c r="AG75" s="339"/>
      <c r="AH75" s="339"/>
      <c r="AI75" s="339"/>
      <c r="AJ75" s="339"/>
    </row>
    <row r="76" spans="1:36" s="4" customFormat="1" ht="16.5" customHeight="1" thickBot="1">
      <c r="A76" s="62" t="s">
        <v>86</v>
      </c>
      <c r="B76" s="106">
        <f>S76</f>
        <v>8000</v>
      </c>
      <c r="C76" s="105"/>
      <c r="D76" s="113" t="s">
        <v>103</v>
      </c>
      <c r="E76" s="105"/>
      <c r="F76" s="105"/>
      <c r="G76" s="321">
        <f>'入力表(国交)'!D51</f>
        <v>24000</v>
      </c>
      <c r="H76" s="321"/>
      <c r="I76" s="321"/>
      <c r="J76" s="105" t="s">
        <v>69</v>
      </c>
      <c r="K76" s="105"/>
      <c r="L76" s="196">
        <v>2</v>
      </c>
      <c r="M76" s="105" t="s">
        <v>104</v>
      </c>
      <c r="N76" s="105"/>
      <c r="O76" s="196">
        <v>2</v>
      </c>
      <c r="P76" s="113" t="s">
        <v>105</v>
      </c>
      <c r="Q76" s="113"/>
      <c r="R76" s="113"/>
      <c r="S76" s="322">
        <f>ROUNDDOWN(G76*L76*O76/12,0)</f>
        <v>8000</v>
      </c>
      <c r="T76" s="322"/>
      <c r="U76" s="322"/>
      <c r="V76" s="105"/>
      <c r="W76" s="105"/>
      <c r="X76" s="105"/>
      <c r="Y76" s="33"/>
      <c r="Z76" s="33"/>
      <c r="AA76" s="33"/>
      <c r="AB76" s="34"/>
      <c r="AD76" s="339"/>
      <c r="AE76" s="339"/>
      <c r="AF76" s="339"/>
      <c r="AG76" s="339"/>
      <c r="AH76" s="339"/>
      <c r="AI76" s="339"/>
      <c r="AJ76" s="339"/>
    </row>
    <row r="77" spans="1:36" s="4" customFormat="1" ht="16.5" customHeight="1">
      <c r="A77" s="66" t="s">
        <v>87</v>
      </c>
      <c r="B77" s="282">
        <f>B78</f>
        <v>296698.354375</v>
      </c>
      <c r="C77" s="67"/>
      <c r="D77" s="35"/>
      <c r="E77" s="35"/>
      <c r="F77" s="35"/>
      <c r="G77" s="35"/>
      <c r="H77" s="35"/>
      <c r="I77" s="35"/>
      <c r="J77" s="35"/>
      <c r="K77" s="35"/>
      <c r="L77" s="35"/>
      <c r="M77" s="35"/>
      <c r="N77" s="35"/>
      <c r="O77" s="35"/>
      <c r="P77" s="35"/>
      <c r="Q77" s="35"/>
      <c r="R77" s="35"/>
      <c r="S77" s="35"/>
      <c r="T77" s="35"/>
      <c r="U77" s="35"/>
      <c r="V77" s="67"/>
      <c r="W77" s="67"/>
      <c r="X77" s="35"/>
      <c r="Y77" s="35"/>
      <c r="Z77" s="35"/>
      <c r="AA77" s="35"/>
      <c r="AB77" s="36"/>
    </row>
    <row r="78" spans="1:36" s="4" customFormat="1" ht="16.5" customHeight="1">
      <c r="A78" s="68" t="s">
        <v>88</v>
      </c>
      <c r="B78" s="94">
        <f>B79+B83</f>
        <v>296698.354375</v>
      </c>
      <c r="C78" s="69"/>
      <c r="D78" s="82"/>
      <c r="E78" s="17"/>
      <c r="F78" s="17"/>
      <c r="G78" s="17"/>
      <c r="H78" s="17"/>
      <c r="I78" s="17"/>
      <c r="J78" s="17"/>
      <c r="K78" s="17"/>
      <c r="L78" s="320"/>
      <c r="M78" s="320"/>
      <c r="N78" s="320"/>
      <c r="O78" s="17"/>
      <c r="P78" s="17"/>
      <c r="Q78" s="17"/>
      <c r="R78" s="17"/>
      <c r="S78" s="17"/>
      <c r="T78" s="17"/>
      <c r="U78" s="17"/>
      <c r="V78" s="69"/>
      <c r="W78" s="69"/>
      <c r="X78" s="17"/>
      <c r="Y78" s="17"/>
      <c r="Z78" s="17"/>
      <c r="AA78" s="17"/>
      <c r="AB78" s="18"/>
    </row>
    <row r="79" spans="1:36" s="4" customFormat="1" ht="16.5" customHeight="1">
      <c r="A79" s="70" t="s">
        <v>89</v>
      </c>
      <c r="B79" s="100">
        <f>I79</f>
        <v>296698.354375</v>
      </c>
      <c r="C79" s="140"/>
      <c r="D79" s="337">
        <f>B14+B28</f>
        <v>593396.70874999999</v>
      </c>
      <c r="E79" s="337"/>
      <c r="F79" s="138" t="s">
        <v>37</v>
      </c>
      <c r="G79" s="283">
        <f>F83</f>
        <v>2</v>
      </c>
      <c r="H79" s="141" t="s">
        <v>93</v>
      </c>
      <c r="I79" s="338">
        <f>D79/G79</f>
        <v>296698.354375</v>
      </c>
      <c r="J79" s="338"/>
      <c r="K79" s="338"/>
      <c r="L79" s="138"/>
      <c r="M79" s="138"/>
      <c r="N79" s="141"/>
      <c r="O79" s="141"/>
      <c r="P79" s="141"/>
      <c r="Q79" s="142"/>
      <c r="R79" s="20"/>
      <c r="S79" s="280"/>
      <c r="T79" s="280"/>
      <c r="U79" s="280"/>
      <c r="V79" s="280"/>
      <c r="W79" s="280"/>
      <c r="X79" s="280"/>
      <c r="Y79" s="280"/>
      <c r="Z79" s="280"/>
      <c r="AA79" s="280"/>
      <c r="AB79" s="37"/>
    </row>
    <row r="80" spans="1:36" s="4" customFormat="1" ht="16.5" customHeight="1">
      <c r="A80" s="70"/>
      <c r="B80" s="100"/>
      <c r="C80" s="273"/>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79"/>
    </row>
    <row r="81" spans="1:28" s="4" customFormat="1" ht="16.5" customHeight="1">
      <c r="A81" s="70"/>
      <c r="B81" s="100"/>
      <c r="C81" s="275"/>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79"/>
    </row>
    <row r="82" spans="1:28" s="4" customFormat="1" ht="16.5" customHeight="1">
      <c r="A82" s="70"/>
      <c r="B82" s="100"/>
      <c r="C82" s="275"/>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79"/>
    </row>
    <row r="83" spans="1:28" s="4" customFormat="1" ht="16.5" customHeight="1">
      <c r="A83" s="71" t="s">
        <v>90</v>
      </c>
      <c r="B83" s="110"/>
      <c r="C83" s="72"/>
      <c r="D83" s="302" t="s">
        <v>137</v>
      </c>
      <c r="E83" s="302"/>
      <c r="F83" s="303">
        <v>2</v>
      </c>
      <c r="G83" s="302" t="str">
        <f>"台に1人（4人に1人）の事務員とするため、給料に1/"&amp;F83&amp;"を乗ずる"</f>
        <v>台に1人（4人に1人）の事務員とするため、給料に1/2を乗ずる</v>
      </c>
      <c r="H83" s="302"/>
      <c r="I83" s="302"/>
      <c r="J83" s="302"/>
      <c r="K83" s="302"/>
      <c r="L83" s="302"/>
      <c r="M83" s="302"/>
      <c r="N83" s="302"/>
      <c r="O83" s="302"/>
      <c r="P83" s="302"/>
      <c r="Q83" s="302"/>
      <c r="R83" s="302"/>
      <c r="S83" s="302"/>
      <c r="T83" s="302"/>
      <c r="U83" s="302"/>
      <c r="V83" s="302"/>
      <c r="W83" s="302"/>
      <c r="X83" s="302"/>
      <c r="Y83" s="304"/>
      <c r="Z83" s="304"/>
      <c r="AA83" s="304"/>
      <c r="AB83" s="279"/>
    </row>
    <row r="84" spans="1:28" s="4" customFormat="1" ht="16.5" customHeight="1">
      <c r="A84" s="200" t="s">
        <v>218</v>
      </c>
      <c r="B84" s="297">
        <f>ROUNDDOWN((B4+B77)*H84,0)</f>
        <v>330187</v>
      </c>
      <c r="C84" s="295"/>
      <c r="D84" s="336" t="s">
        <v>243</v>
      </c>
      <c r="E84" s="336"/>
      <c r="F84" s="336"/>
      <c r="G84" s="336"/>
      <c r="H84" s="299">
        <v>0.15</v>
      </c>
      <c r="I84" s="295"/>
      <c r="J84" s="295"/>
      <c r="K84" s="295"/>
      <c r="L84" s="295"/>
      <c r="M84" s="295"/>
      <c r="N84" s="295"/>
      <c r="O84" s="295"/>
      <c r="P84" s="295"/>
      <c r="Q84" s="295"/>
      <c r="R84" s="295"/>
      <c r="S84" s="295"/>
      <c r="T84" s="300"/>
      <c r="U84" s="300"/>
      <c r="V84" s="300"/>
      <c r="W84" s="300"/>
      <c r="X84" s="300"/>
      <c r="Y84" s="300"/>
      <c r="Z84" s="300"/>
      <c r="AA84" s="300"/>
      <c r="AB84" s="301"/>
    </row>
    <row r="85" spans="1:28" s="4" customFormat="1" ht="16.5" customHeight="1">
      <c r="A85" s="63" t="s">
        <v>91</v>
      </c>
      <c r="B85" s="298">
        <f>B4+B77+B84</f>
        <v>2531438.0524943182</v>
      </c>
      <c r="C85" s="296"/>
      <c r="D85" s="38"/>
      <c r="E85" s="38"/>
      <c r="F85" s="38"/>
      <c r="G85" s="38"/>
      <c r="H85" s="38"/>
      <c r="I85" s="38"/>
      <c r="J85" s="38"/>
      <c r="K85" s="38"/>
      <c r="L85" s="38"/>
      <c r="M85" s="38"/>
      <c r="N85" s="38"/>
      <c r="O85" s="38"/>
      <c r="P85" s="38"/>
      <c r="Q85" s="38"/>
      <c r="R85" s="38"/>
      <c r="S85" s="38"/>
      <c r="T85" s="38"/>
      <c r="U85" s="38"/>
      <c r="V85" s="38"/>
      <c r="W85" s="38"/>
      <c r="X85" s="38"/>
      <c r="Y85" s="38"/>
      <c r="Z85" s="38"/>
      <c r="AA85" s="38"/>
      <c r="AB85" s="39"/>
    </row>
    <row r="86" spans="1:28" s="4" customFormat="1" ht="16.5" customHeight="1">
      <c r="B86" s="40"/>
      <c r="C86" s="40"/>
      <c r="D86" s="41"/>
      <c r="E86" s="41"/>
      <c r="F86" s="41"/>
      <c r="G86" s="41"/>
      <c r="H86" s="41"/>
      <c r="I86" s="41"/>
      <c r="J86" s="41"/>
      <c r="K86" s="41"/>
      <c r="L86" s="41"/>
      <c r="M86" s="41"/>
      <c r="N86" s="41"/>
      <c r="O86" s="41"/>
      <c r="P86" s="41"/>
      <c r="Q86" s="41"/>
      <c r="R86" s="41"/>
      <c r="S86" s="41"/>
      <c r="T86" s="41"/>
      <c r="U86" s="41"/>
      <c r="V86" s="41"/>
      <c r="W86" s="41"/>
      <c r="X86" s="41"/>
      <c r="Y86" s="41"/>
      <c r="Z86" s="41"/>
      <c r="AA86" s="41"/>
      <c r="AB86" s="78"/>
    </row>
    <row r="87" spans="1:28" s="4" customFormat="1">
      <c r="A87" s="260"/>
      <c r="B87" s="4" t="s">
        <v>96</v>
      </c>
      <c r="C87" s="40"/>
      <c r="E87" s="41"/>
      <c r="F87" s="41"/>
      <c r="G87" s="41"/>
      <c r="H87" s="41"/>
      <c r="I87" s="41"/>
      <c r="J87" s="41"/>
      <c r="K87" s="41"/>
      <c r="L87" s="41"/>
      <c r="M87" s="41"/>
      <c r="N87" s="41"/>
      <c r="O87" s="41"/>
      <c r="P87" s="41"/>
      <c r="Q87" s="41"/>
      <c r="R87" s="41"/>
      <c r="S87" s="41"/>
      <c r="T87" s="41"/>
      <c r="U87" s="41"/>
      <c r="V87" s="41"/>
      <c r="W87" s="41"/>
      <c r="X87" s="41"/>
      <c r="Y87" s="41"/>
      <c r="Z87" s="41"/>
      <c r="AA87" s="41"/>
      <c r="AB87" s="41"/>
    </row>
    <row r="88" spans="1:28" s="4" customFormat="1">
      <c r="A88" s="136"/>
      <c r="B88" s="4" t="s">
        <v>263</v>
      </c>
      <c r="C88" s="40"/>
      <c r="E88" s="41"/>
      <c r="F88" s="41"/>
      <c r="G88" s="41"/>
      <c r="H88" s="41"/>
      <c r="I88" s="41"/>
      <c r="J88" s="41"/>
      <c r="K88" s="41"/>
      <c r="L88" s="41"/>
      <c r="M88" s="41"/>
      <c r="N88" s="41"/>
      <c r="O88" s="41"/>
      <c r="P88" s="41"/>
      <c r="Q88" s="41"/>
      <c r="R88" s="41"/>
      <c r="S88" s="41"/>
      <c r="T88" s="41"/>
      <c r="U88" s="41"/>
      <c r="V88" s="41"/>
      <c r="W88" s="41"/>
      <c r="X88" s="41"/>
      <c r="Y88" s="41"/>
      <c r="Z88" s="41"/>
      <c r="AA88" s="41"/>
      <c r="AB88" s="41"/>
    </row>
    <row r="89" spans="1:28" s="4" customFormat="1">
      <c r="A89" s="89"/>
      <c r="B89" s="4" t="s">
        <v>95</v>
      </c>
      <c r="C89" s="44"/>
      <c r="E89" s="45"/>
      <c r="F89" s="45"/>
      <c r="G89" s="335"/>
      <c r="H89" s="335"/>
      <c r="I89" s="335"/>
      <c r="J89" s="45"/>
      <c r="L89" s="45"/>
      <c r="M89" s="335"/>
      <c r="N89" s="335"/>
      <c r="O89" s="335"/>
      <c r="P89" s="45"/>
      <c r="Q89" s="45"/>
      <c r="R89" s="45"/>
      <c r="S89" s="45"/>
      <c r="T89" s="45"/>
      <c r="U89" s="45"/>
      <c r="V89" s="45"/>
      <c r="W89" s="45"/>
      <c r="X89" s="45"/>
      <c r="Y89" s="45"/>
      <c r="Z89" s="45"/>
      <c r="AA89" s="45"/>
      <c r="AB89" s="35"/>
    </row>
    <row r="90" spans="1:28" s="4" customFormat="1">
      <c r="A90" s="43"/>
      <c r="B90" s="40"/>
      <c r="C90" s="40"/>
      <c r="E90" s="46"/>
      <c r="F90" s="46"/>
      <c r="G90" s="46"/>
      <c r="H90" s="46"/>
      <c r="I90" s="46"/>
      <c r="J90" s="46"/>
      <c r="K90" s="46"/>
      <c r="L90" s="46"/>
      <c r="M90" s="46"/>
      <c r="N90" s="46"/>
      <c r="O90" s="46"/>
      <c r="P90" s="46"/>
      <c r="Q90" s="46"/>
      <c r="R90" s="46"/>
      <c r="S90" s="46"/>
      <c r="T90" s="46"/>
      <c r="U90" s="46"/>
      <c r="V90" s="46"/>
      <c r="W90" s="46"/>
      <c r="X90" s="46"/>
      <c r="Y90" s="46"/>
      <c r="Z90" s="46"/>
      <c r="AA90" s="46"/>
      <c r="AB90" s="46"/>
    </row>
    <row r="91" spans="1:28" s="4" customFormat="1">
      <c r="A91" s="43"/>
      <c r="B91" s="40"/>
      <c r="C91" s="40"/>
      <c r="D91" s="41"/>
      <c r="E91" s="334"/>
      <c r="F91" s="334"/>
      <c r="G91" s="334"/>
      <c r="H91" s="41"/>
      <c r="I91" s="5"/>
      <c r="J91" s="5"/>
      <c r="K91" s="5"/>
      <c r="L91" s="5"/>
      <c r="M91" s="5"/>
      <c r="N91" s="5"/>
      <c r="O91" s="5"/>
      <c r="P91" s="5"/>
      <c r="Q91" s="5"/>
      <c r="R91" s="5"/>
      <c r="S91" s="5"/>
      <c r="T91" s="5"/>
      <c r="U91" s="5"/>
      <c r="V91" s="5"/>
      <c r="W91" s="5"/>
      <c r="X91" s="5"/>
      <c r="Y91" s="5"/>
      <c r="Z91" s="5"/>
      <c r="AA91" s="5"/>
      <c r="AB91" s="5"/>
    </row>
    <row r="92" spans="1:28" s="4" customFormat="1">
      <c r="A92" s="43"/>
      <c r="B92" s="40"/>
      <c r="C92" s="40"/>
      <c r="D92" s="334"/>
      <c r="E92" s="334"/>
      <c r="F92" s="334"/>
      <c r="H92" s="47"/>
      <c r="I92" s="47"/>
      <c r="J92" s="2"/>
      <c r="K92" s="2"/>
      <c r="L92" s="2"/>
      <c r="M92" s="334"/>
      <c r="N92" s="334"/>
      <c r="O92" s="334"/>
      <c r="P92" s="2"/>
      <c r="Q92" s="41"/>
      <c r="R92" s="334"/>
      <c r="S92" s="334"/>
      <c r="T92" s="334"/>
      <c r="U92" s="2"/>
      <c r="V92" s="47"/>
      <c r="W92" s="47"/>
      <c r="X92" s="47"/>
      <c r="Y92" s="47"/>
      <c r="Z92" s="47"/>
      <c r="AA92" s="47"/>
      <c r="AB92" s="50"/>
    </row>
    <row r="93" spans="1:28">
      <c r="B93" s="48"/>
      <c r="C93" s="48"/>
      <c r="D93" s="48"/>
      <c r="E93" s="48"/>
      <c r="F93" s="48"/>
      <c r="G93" s="48"/>
      <c r="H93" s="48"/>
      <c r="I93" s="48"/>
      <c r="J93" s="48"/>
      <c r="K93" s="48"/>
      <c r="L93" s="48"/>
      <c r="P93" s="48"/>
      <c r="Q93" s="48"/>
      <c r="R93" s="48"/>
      <c r="S93" s="48"/>
      <c r="T93" s="48"/>
      <c r="U93" s="48"/>
      <c r="V93" s="48"/>
      <c r="W93" s="48"/>
      <c r="X93" s="48"/>
      <c r="Y93" s="48"/>
      <c r="Z93" s="48"/>
      <c r="AA93" s="48"/>
      <c r="AB93" s="48"/>
    </row>
    <row r="94" spans="1:28">
      <c r="A94" s="64"/>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row>
    <row r="95" spans="1:28">
      <c r="A95" s="4"/>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row>
    <row r="96" spans="1:28">
      <c r="A96" s="42"/>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row>
    <row r="97" spans="1:28">
      <c r="A97" s="4"/>
      <c r="B97" s="41"/>
      <c r="C97" s="41"/>
      <c r="D97" s="41"/>
      <c r="E97" s="41"/>
      <c r="F97" s="41"/>
      <c r="G97" s="41"/>
      <c r="H97" s="41"/>
      <c r="I97" s="41"/>
      <c r="J97" s="41"/>
      <c r="K97" s="41"/>
      <c r="L97" s="41"/>
      <c r="M97" s="41"/>
      <c r="N97" s="41"/>
      <c r="O97" s="41"/>
      <c r="P97" s="41"/>
      <c r="Q97" s="41"/>
      <c r="R97" s="115"/>
      <c r="S97" s="41"/>
      <c r="T97" s="41"/>
      <c r="U97" s="41"/>
      <c r="V97" s="41"/>
      <c r="W97" s="41"/>
      <c r="X97" s="41"/>
      <c r="Y97" s="41"/>
      <c r="Z97" s="41"/>
      <c r="AA97" s="41"/>
      <c r="AB97" s="41"/>
    </row>
    <row r="98" spans="1:28">
      <c r="A98" s="43"/>
      <c r="B98" s="47"/>
      <c r="C98" s="50"/>
      <c r="D98" s="50"/>
      <c r="E98" s="47"/>
      <c r="F98" s="47"/>
      <c r="G98" s="47"/>
      <c r="H98" s="47"/>
      <c r="I98" s="47"/>
      <c r="J98" s="47"/>
      <c r="K98" s="47"/>
      <c r="L98" s="47"/>
      <c r="M98" s="47"/>
      <c r="N98" s="47"/>
      <c r="O98" s="47"/>
      <c r="P98" s="47"/>
      <c r="Q98" s="47"/>
      <c r="R98" s="47"/>
      <c r="S98" s="47"/>
      <c r="T98" s="47"/>
      <c r="U98" s="47"/>
      <c r="V98" s="47"/>
      <c r="W98" s="47"/>
      <c r="X98" s="47"/>
      <c r="Y98" s="47"/>
      <c r="Z98" s="47"/>
      <c r="AA98" s="47"/>
      <c r="AB98" s="47"/>
    </row>
  </sheetData>
  <mergeCells count="127">
    <mergeCell ref="S42:U42"/>
    <mergeCell ref="D43:E43"/>
    <mergeCell ref="D44:E44"/>
    <mergeCell ref="H44:J44"/>
    <mergeCell ref="N44:P44"/>
    <mergeCell ref="D51:F51"/>
    <mergeCell ref="Q73:S73"/>
    <mergeCell ref="M55:O55"/>
    <mergeCell ref="J51:L51"/>
    <mergeCell ref="D60:F60"/>
    <mergeCell ref="P60:R60"/>
    <mergeCell ref="D61:F61"/>
    <mergeCell ref="M61:O61"/>
    <mergeCell ref="G64:I64"/>
    <mergeCell ref="S64:U64"/>
    <mergeCell ref="P52:R52"/>
    <mergeCell ref="D52:F52"/>
    <mergeCell ref="D71:E71"/>
    <mergeCell ref="D72:E72"/>
    <mergeCell ref="D73:E73"/>
    <mergeCell ref="O58:Q58"/>
    <mergeCell ref="N42:O42"/>
    <mergeCell ref="I48:K48"/>
    <mergeCell ref="O48:Q48"/>
    <mergeCell ref="AD75:AJ76"/>
    <mergeCell ref="M7:O7"/>
    <mergeCell ref="M14:O14"/>
    <mergeCell ref="D56:F56"/>
    <mergeCell ref="J56:L56"/>
    <mergeCell ref="D57:F57"/>
    <mergeCell ref="J57:L57"/>
    <mergeCell ref="D29:E29"/>
    <mergeCell ref="D54:F54"/>
    <mergeCell ref="J54:L54"/>
    <mergeCell ref="D55:F55"/>
    <mergeCell ref="G47:I47"/>
    <mergeCell ref="M47:O47"/>
    <mergeCell ref="C7:D7"/>
    <mergeCell ref="C8:D8"/>
    <mergeCell ref="C14:D14"/>
    <mergeCell ref="C15:D15"/>
    <mergeCell ref="D45:F45"/>
    <mergeCell ref="J45:L45"/>
    <mergeCell ref="D69:F69"/>
    <mergeCell ref="Q72:S72"/>
    <mergeCell ref="D74:E74"/>
    <mergeCell ref="D75:E75"/>
    <mergeCell ref="S8:U8"/>
    <mergeCell ref="D92:F92"/>
    <mergeCell ref="M92:O92"/>
    <mergeCell ref="R92:T92"/>
    <mergeCell ref="G89:I89"/>
    <mergeCell ref="M89:O89"/>
    <mergeCell ref="E91:G91"/>
    <mergeCell ref="D84:G84"/>
    <mergeCell ref="D79:E79"/>
    <mergeCell ref="I79:K79"/>
    <mergeCell ref="A1:AB1"/>
    <mergeCell ref="D3:Y3"/>
    <mergeCell ref="D39:E39"/>
    <mergeCell ref="J39:L39"/>
    <mergeCell ref="E17:G17"/>
    <mergeCell ref="I17:K17"/>
    <mergeCell ref="D27:E27"/>
    <mergeCell ref="D26:E26"/>
    <mergeCell ref="R26:T26"/>
    <mergeCell ref="R29:T29"/>
    <mergeCell ref="D28:E28"/>
    <mergeCell ref="R28:T28"/>
    <mergeCell ref="C9:D9"/>
    <mergeCell ref="E9:F9"/>
    <mergeCell ref="H9:I9"/>
    <mergeCell ref="M9:O9"/>
    <mergeCell ref="M8:N8"/>
    <mergeCell ref="V20:X20"/>
    <mergeCell ref="P13:Q13"/>
    <mergeCell ref="H20:I20"/>
    <mergeCell ref="P20:Q20"/>
    <mergeCell ref="D13:E13"/>
    <mergeCell ref="V13:X13"/>
    <mergeCell ref="D20:E20"/>
    <mergeCell ref="L78:N78"/>
    <mergeCell ref="G65:I65"/>
    <mergeCell ref="S65:U65"/>
    <mergeCell ref="G76:I76"/>
    <mergeCell ref="S76:U76"/>
    <mergeCell ref="K75:L75"/>
    <mergeCell ref="Q71:S71"/>
    <mergeCell ref="Q74:S74"/>
    <mergeCell ref="Q75:S75"/>
    <mergeCell ref="G66:I66"/>
    <mergeCell ref="S66:U66"/>
    <mergeCell ref="G67:I67"/>
    <mergeCell ref="S67:U67"/>
    <mergeCell ref="G68:I68"/>
    <mergeCell ref="S68:U68"/>
    <mergeCell ref="L69:N69"/>
    <mergeCell ref="K74:L74"/>
    <mergeCell ref="G62:I62"/>
    <mergeCell ref="S62:U62"/>
    <mergeCell ref="G63:I63"/>
    <mergeCell ref="S63:U63"/>
    <mergeCell ref="K71:L71"/>
    <mergeCell ref="K72:L72"/>
    <mergeCell ref="K73:L73"/>
    <mergeCell ref="I58:K58"/>
    <mergeCell ref="I43:K43"/>
    <mergeCell ref="H13:I13"/>
    <mergeCell ref="R25:T25"/>
    <mergeCell ref="R27:T27"/>
    <mergeCell ref="D36:E36"/>
    <mergeCell ref="R36:T36"/>
    <mergeCell ref="D32:E32"/>
    <mergeCell ref="R32:T32"/>
    <mergeCell ref="C16:D16"/>
    <mergeCell ref="E16:F16"/>
    <mergeCell ref="H16:I16"/>
    <mergeCell ref="M16:O16"/>
    <mergeCell ref="D34:E34"/>
    <mergeCell ref="R34:T34"/>
    <mergeCell ref="D33:E33"/>
    <mergeCell ref="R33:T33"/>
    <mergeCell ref="D35:E35"/>
    <mergeCell ref="R35:T35"/>
    <mergeCell ref="D25:E25"/>
    <mergeCell ref="M15:N15"/>
    <mergeCell ref="S15:U15"/>
  </mergeCells>
  <phoneticPr fontId="22"/>
  <printOptions horizontalCentered="1" verticalCentered="1"/>
  <pageMargins left="0.23622047244094491" right="0.23622047244094491" top="0.74803149606299213" bottom="0.74803149606299213" header="0.31496062992125984" footer="0.31496062992125984"/>
  <pageSetup paperSize="8" scale="75" firstPageNumber="0" orientation="portrait" cellComments="asDisplayed" r:id="rId1"/>
  <headerFooter alignWithMargins="0">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89C4938A6A9441BB577EEC3943F4A0" ma:contentTypeVersion="4" ma:contentTypeDescription="新しいドキュメントを作成します。" ma:contentTypeScope="" ma:versionID="7637d2f53b1454541caa89a32ab411d1">
  <xsd:schema xmlns:xsd="http://www.w3.org/2001/XMLSchema" xmlns:xs="http://www.w3.org/2001/XMLSchema" xmlns:p="http://schemas.microsoft.com/office/2006/metadata/properties" xmlns:ns2="8fdb76c2-b708-469c-99b9-a7a8833bd137" targetNamespace="http://schemas.microsoft.com/office/2006/metadata/properties" ma:root="true" ma:fieldsID="301918e5b7d53bf54655243cc2211988" ns2:_="">
    <xsd:import namespace="8fdb76c2-b708-469c-99b9-a7a8833bd1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b76c2-b708-469c-99b9-a7a8833bd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9AE242-1F7B-4A23-8157-3FBE3622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b76c2-b708-469c-99b9-a7a8833bd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95DD21-3862-4712-A41C-72AE76FD3E69}">
  <ds:schemaRefs>
    <ds:schemaRef ds:uri="http://schemas.microsoft.com/sharepoint/v3/contenttype/forms"/>
  </ds:schemaRefs>
</ds:datastoreItem>
</file>

<file path=customXml/itemProps3.xml><?xml version="1.0" encoding="utf-8"?>
<ds:datastoreItem xmlns:ds="http://schemas.openxmlformats.org/officeDocument/2006/customXml" ds:itemID="{7B1636DD-7EC5-4D92-8636-C2C3C4A16E78}">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8fdb76c2-b708-469c-99b9-a7a8833bd137"/>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 (国交)</vt:lpstr>
      <vt:lpstr>入力表(国交)</vt:lpstr>
      <vt:lpstr>原価計算書（国交）</vt:lpstr>
      <vt:lpstr>'はじめに (国交)'!Print_Area</vt:lpstr>
      <vt:lpstr>'原価計算書（国交）'!Print_Area</vt:lpstr>
      <vt:lpstr>'入力表(国交)'!Print_Area</vt:lpstr>
    </vt:vector>
  </TitlesOfParts>
  <Manager/>
  <Company>羽村市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情報管理係</dc:creator>
  <cp:keywords/>
  <dc:description/>
  <cp:lastModifiedBy>事務局 全清連</cp:lastModifiedBy>
  <cp:revision/>
  <cp:lastPrinted>2026-02-27T03:12:11Z</cp:lastPrinted>
  <dcterms:created xsi:type="dcterms:W3CDTF">1996-09-26T16:29:52Z</dcterms:created>
  <dcterms:modified xsi:type="dcterms:W3CDTF">2026-02-27T03:12:21Z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0x0101009A89C4938A6A9441BB577EEC3943F4A0</vt:lpwstr>
  </property>
</Properties>
</file>